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780" tabRatio="669" firstSheet="21" activeTab="25"/>
  </bookViews>
  <sheets>
    <sheet name="1. sz. kimutatás" sheetId="1" r:id="rId1"/>
    <sheet name="2. sz. kimutatás" sheetId="2" r:id="rId2"/>
    <sheet name="3. sz. kimutatás" sheetId="3" r:id="rId3"/>
    <sheet name="3a Igazgatás " sheetId="4" r:id="rId4"/>
    <sheet name="3b Gyámhivatal" sheetId="5" r:id="rId5"/>
    <sheet name="3c Építésügyi" sheetId="6" r:id="rId6"/>
    <sheet name="3d okmányiroda" sheetId="7" r:id="rId7"/>
    <sheet name="4. sz. kimutatás" sheetId="8" r:id="rId8"/>
    <sheet name="5a. sz. kimutatás " sheetId="9" r:id="rId9"/>
    <sheet name="5.b. kimutatás" sheetId="10" r:id="rId10"/>
    <sheet name="5c kimutatás" sheetId="11" r:id="rId11"/>
    <sheet name="6.sz.kimutatás" sheetId="12" r:id="rId12"/>
    <sheet name="7. sz. kimutatás" sheetId="13" r:id="rId13"/>
    <sheet name="8. sz. kimutatás" sheetId="14" r:id="rId14"/>
    <sheet name="9a. sz. kimutatás" sheetId="15" r:id="rId15"/>
    <sheet name="9b. sz. kimutatás" sheetId="16" r:id="rId16"/>
    <sheet name="9c kimutatás" sheetId="17" r:id="rId17"/>
    <sheet name="9d.kimutatás" sheetId="18" r:id="rId18"/>
    <sheet name="10. sz. kimutatás" sheetId="19" r:id="rId19"/>
    <sheet name="10a kimutatás" sheetId="20" r:id="rId20"/>
    <sheet name="10b kimutatás" sheetId="21" r:id="rId21"/>
    <sheet name="10c kimutatás" sheetId="22" r:id="rId22"/>
    <sheet name="10d kimutatás" sheetId="23" r:id="rId23"/>
    <sheet name="11. sz. kimutatás " sheetId="24" r:id="rId24"/>
    <sheet name="12.sz.kimutatás" sheetId="25" r:id="rId25"/>
    <sheet name="5. sz. ábra" sheetId="26" r:id="rId26"/>
    <sheet name="Adatok" sheetId="27" r:id="rId27"/>
  </sheets>
  <externalReferences>
    <externalReference r:id="rId30"/>
    <externalReference r:id="rId31"/>
    <externalReference r:id="rId32"/>
  </externalReferences>
  <definedNames>
    <definedName name="_xlnm.Print_Titles" localSheetId="24">'12.sz.kimutatás'!$4:$5</definedName>
    <definedName name="_xlnm.Print_Titles" localSheetId="2">'3. sz. kimutatás'!$4:$7</definedName>
    <definedName name="_xlnm.Print_Titles" localSheetId="11">'6.sz.kimutatás'!$4:$5</definedName>
  </definedNames>
  <calcPr fullCalcOnLoad="1"/>
</workbook>
</file>

<file path=xl/comments22.xml><?xml version="1.0" encoding="utf-8"?>
<comments xmlns="http://schemas.openxmlformats.org/spreadsheetml/2006/main">
  <authors>
    <author>Farkas Anita &amp; Zsolt</author>
  </authors>
  <commentList>
    <comment ref="F7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Nettó/Bruttó
</t>
        </r>
      </text>
    </comment>
    <comment ref="G7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ÉCS/Bruttó</t>
        </r>
      </text>
    </comment>
    <comment ref="H7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Elhaszn. Szint/Écs %
</t>
        </r>
      </text>
    </comment>
  </commentList>
</comments>
</file>

<file path=xl/sharedStrings.xml><?xml version="1.0" encoding="utf-8"?>
<sst xmlns="http://schemas.openxmlformats.org/spreadsheetml/2006/main" count="3934" uniqueCount="2428">
  <si>
    <t>Bursa Hungarica Felsőoktatási önkormányzati ösztöndíj</t>
  </si>
  <si>
    <t>Lakásfenntartási támogatás-méltányossági</t>
  </si>
  <si>
    <t>Közlekedési támogatás</t>
  </si>
  <si>
    <t>Munkanélküliek közhasznú foglalkoztatása</t>
  </si>
  <si>
    <t>Szociális gyermekétkeztetési támogatás *</t>
  </si>
  <si>
    <t>Városi Ifjúsági Ösztöndíj alap</t>
  </si>
  <si>
    <t>Szociális juttatások összesen:</t>
  </si>
  <si>
    <t>* A jogosultak köre a 2. sorszám alatt szereplő rendszeres gyermekvédelmi támogatásban részesültek közül került ki</t>
  </si>
  <si>
    <t>5/a. sz. kimutatás</t>
  </si>
  <si>
    <t>Az állami tulajdonból térítésmentesen önkormányzati tulajdonba került lakások elidegenítéséből származó bevételek és azok felhasználása</t>
  </si>
  <si>
    <t>B E V É T E L E K</t>
  </si>
  <si>
    <t>II/16/1</t>
  </si>
  <si>
    <t>Önkormányzati lakásértékesítés</t>
  </si>
  <si>
    <t>II/17/1-ből</t>
  </si>
  <si>
    <t>Telekértékesítésből</t>
  </si>
  <si>
    <t>II/15/12</t>
  </si>
  <si>
    <t>Közműfejlesztéshez hozzájárulás - Pásztorvögyi program</t>
  </si>
  <si>
    <t>V/2/6</t>
  </si>
  <si>
    <t>Belügyminisztériumtól pályázati pénz 15 lakás</t>
  </si>
  <si>
    <t>V/2/17-ből</t>
  </si>
  <si>
    <t>EVAT Rt-lakóházjavítási számla 2004. évi elszámolása</t>
  </si>
  <si>
    <t>IX/1/1-ből</t>
  </si>
  <si>
    <t>IX/2-ből</t>
  </si>
  <si>
    <t>2001. évi pénzmaradvány</t>
  </si>
  <si>
    <t>IX/3-ből</t>
  </si>
  <si>
    <t>2002. évi pénzmaradvány</t>
  </si>
  <si>
    <t>IX/4-ből</t>
  </si>
  <si>
    <t>2003. évi pénzmaradvány</t>
  </si>
  <si>
    <t>II/5/1-ből</t>
  </si>
  <si>
    <t>Kiszámlázott termékek, szolgáltatások ÁFA-ja</t>
  </si>
  <si>
    <t>II/7/3</t>
  </si>
  <si>
    <t>Bérlakásért. bankszámlákkal kapcsolatos kamatbevétel</t>
  </si>
  <si>
    <t>Bevételek összesen:</t>
  </si>
  <si>
    <t>K I A D Á S O K</t>
  </si>
  <si>
    <t>Fejezet/ Címszám/Alcímszám</t>
  </si>
  <si>
    <t>Bérlakásért. kapcsolatos kiadások</t>
  </si>
  <si>
    <t>Fiatalok lakáshoz jutásának támogatása</t>
  </si>
  <si>
    <t>II/190/2</t>
  </si>
  <si>
    <t>Pozsonyi u. IV. ütem - 4 0 db garzon és 29 db fecskeház</t>
  </si>
  <si>
    <t>II/190/1</t>
  </si>
  <si>
    <t>Pozsonyi u. V. ütem  - 15 db bérlakás</t>
  </si>
  <si>
    <t>II/252/1-ből</t>
  </si>
  <si>
    <t>Kötvény</t>
  </si>
  <si>
    <t>Kincstárjegy</t>
  </si>
  <si>
    <t>Betét</t>
  </si>
  <si>
    <t>Infláció</t>
  </si>
  <si>
    <t xml:space="preserve">Január </t>
  </si>
  <si>
    <t>jan. 3.</t>
  </si>
  <si>
    <t>január</t>
  </si>
  <si>
    <t>jan. 6.</t>
  </si>
  <si>
    <t xml:space="preserve">Február </t>
  </si>
  <si>
    <t>jan. 4.</t>
  </si>
  <si>
    <t>jan. 7.</t>
  </si>
  <si>
    <t xml:space="preserve">Március </t>
  </si>
  <si>
    <t>jan. 5.</t>
  </si>
  <si>
    <t>jan. 8.</t>
  </si>
  <si>
    <t xml:space="preserve">Április </t>
  </si>
  <si>
    <t>jan. 9.</t>
  </si>
  <si>
    <t xml:space="preserve">Május </t>
  </si>
  <si>
    <t>jan. 10.</t>
  </si>
  <si>
    <t xml:space="preserve">Június </t>
  </si>
  <si>
    <t>jan. 12.</t>
  </si>
  <si>
    <t>Július</t>
  </si>
  <si>
    <t>jan. 11.</t>
  </si>
  <si>
    <t>jan. 13.</t>
  </si>
  <si>
    <t>Augusztus</t>
  </si>
  <si>
    <t>jan. 14.</t>
  </si>
  <si>
    <t>Szeptember</t>
  </si>
  <si>
    <t>jan. 15.</t>
  </si>
  <si>
    <t>Október</t>
  </si>
  <si>
    <t>jan. 16.</t>
  </si>
  <si>
    <t>November</t>
  </si>
  <si>
    <t>jan. 17.</t>
  </si>
  <si>
    <t>jan. 19.</t>
  </si>
  <si>
    <t>December</t>
  </si>
  <si>
    <t>jan. 18.</t>
  </si>
  <si>
    <t>jan. 20.</t>
  </si>
  <si>
    <t>jan. 21.</t>
  </si>
  <si>
    <t>jan. 22.</t>
  </si>
  <si>
    <t>1. január 01.</t>
  </si>
  <si>
    <t>jan. 23.</t>
  </si>
  <si>
    <t>2. január 31.</t>
  </si>
  <si>
    <t>jan. 24.</t>
  </si>
  <si>
    <t>jan. 26.</t>
  </si>
  <si>
    <t>3. február 28.</t>
  </si>
  <si>
    <t>jan. 25.</t>
  </si>
  <si>
    <t>jan. 27.</t>
  </si>
  <si>
    <t>4. március 31.</t>
  </si>
  <si>
    <t>jan. 28.</t>
  </si>
  <si>
    <t>5. április 30.</t>
  </si>
  <si>
    <t>jan. 29.</t>
  </si>
  <si>
    <t>6. május 31.</t>
  </si>
  <si>
    <t>jan. 30.</t>
  </si>
  <si>
    <t>7. június 30.</t>
  </si>
  <si>
    <t>jan. 31.</t>
  </si>
  <si>
    <t>február</t>
  </si>
  <si>
    <t>feb. 2</t>
  </si>
  <si>
    <t>8. július 31.</t>
  </si>
  <si>
    <t>feb. 1.</t>
  </si>
  <si>
    <t>feb. 3.</t>
  </si>
  <si>
    <t>9. augusztus 31.</t>
  </si>
  <si>
    <t>feb. 2.</t>
  </si>
  <si>
    <t>feb. 4.</t>
  </si>
  <si>
    <t>10. szeptember 30.</t>
  </si>
  <si>
    <t>feb. 5.</t>
  </si>
  <si>
    <t>11. Október 31.</t>
  </si>
  <si>
    <t>feb. 6.</t>
  </si>
  <si>
    <t>12. November 30.</t>
  </si>
  <si>
    <t>feb. 7.</t>
  </si>
  <si>
    <t>feb. 9.</t>
  </si>
  <si>
    <t>13. December 31.</t>
  </si>
  <si>
    <t>feb. 8.</t>
  </si>
  <si>
    <t>feb. 10.</t>
  </si>
  <si>
    <t>feb. 11.</t>
  </si>
  <si>
    <t>2001.</t>
  </si>
  <si>
    <t>feb. 12.</t>
  </si>
  <si>
    <t>Január</t>
  </si>
  <si>
    <t>feb. 13.</t>
  </si>
  <si>
    <t>Február</t>
  </si>
  <si>
    <t>feb. 14.</t>
  </si>
  <si>
    <t>feb. 16.</t>
  </si>
  <si>
    <t>Március</t>
  </si>
  <si>
    <t>feb. 15.</t>
  </si>
  <si>
    <t>feb. 17.</t>
  </si>
  <si>
    <t>Április</t>
  </si>
  <si>
    <t>feb. 18.</t>
  </si>
  <si>
    <t>Május</t>
  </si>
  <si>
    <t>feb. 19.</t>
  </si>
  <si>
    <t>Június</t>
  </si>
  <si>
    <t>feb. 20.</t>
  </si>
  <si>
    <t>július</t>
  </si>
  <si>
    <t>feb. 21.</t>
  </si>
  <si>
    <t>feb. 23.</t>
  </si>
  <si>
    <t>feb. 22.</t>
  </si>
  <si>
    <t>feb. 24.</t>
  </si>
  <si>
    <t>feb. 25.</t>
  </si>
  <si>
    <t>feb. 26.</t>
  </si>
  <si>
    <t>feb. 27.</t>
  </si>
  <si>
    <t>feb. 28.</t>
  </si>
  <si>
    <t>március</t>
  </si>
  <si>
    <t>márc. 1.</t>
  </si>
  <si>
    <t>márc. 2.</t>
  </si>
  <si>
    <t>2002.</t>
  </si>
  <si>
    <t>márc. 3.</t>
  </si>
  <si>
    <t>márc. 4.</t>
  </si>
  <si>
    <t>márc. 5.</t>
  </si>
  <si>
    <t>márc. 7.</t>
  </si>
  <si>
    <t>márc. 8.</t>
  </si>
  <si>
    <t>márc. 9.</t>
  </si>
  <si>
    <t>márc. 10.</t>
  </si>
  <si>
    <t>márc. 11.</t>
  </si>
  <si>
    <t>márc. 12.</t>
  </si>
  <si>
    <t>márc. 16.</t>
  </si>
  <si>
    <t>márc. 17.</t>
  </si>
  <si>
    <t>márc. 18.</t>
  </si>
  <si>
    <t>márc. 19.</t>
  </si>
  <si>
    <t>márc. 21.</t>
  </si>
  <si>
    <t>márc. 22.</t>
  </si>
  <si>
    <t>márc. 23.</t>
  </si>
  <si>
    <t>márc. 24.</t>
  </si>
  <si>
    <t>márc. 25.</t>
  </si>
  <si>
    <t>márc. 26.</t>
  </si>
  <si>
    <t>márc. 29.</t>
  </si>
  <si>
    <t>márc. 30.</t>
  </si>
  <si>
    <t>márc. 31.</t>
  </si>
  <si>
    <t>ápr. 1.</t>
  </si>
  <si>
    <t>április</t>
  </si>
  <si>
    <t>ápr. 4.</t>
  </si>
  <si>
    <t>ápr. 2.</t>
  </si>
  <si>
    <t>ápr. 5.</t>
  </si>
  <si>
    <t>ápr. 6.</t>
  </si>
  <si>
    <t>ápr. 7.</t>
  </si>
  <si>
    <t>ápr. 8.</t>
  </si>
  <si>
    <t>ápr. 11.</t>
  </si>
  <si>
    <t>ápr. 9.</t>
  </si>
  <si>
    <t>ápr. 12.</t>
  </si>
  <si>
    <t>ápr. 13.</t>
  </si>
  <si>
    <t>ápr. 14.</t>
  </si>
  <si>
    <t>ápr. 15.</t>
  </si>
  <si>
    <t>ápr. 16.</t>
  </si>
  <si>
    <t>ápr. 18.</t>
  </si>
  <si>
    <t>ápr. 19.</t>
  </si>
  <si>
    <t>ápr. 20.</t>
  </si>
  <si>
    <t>ápr. 21.</t>
  </si>
  <si>
    <t>ápr. 22.</t>
  </si>
  <si>
    <t>ápr. 23.</t>
  </si>
  <si>
    <t>2003.</t>
  </si>
  <si>
    <t>ápr. 25.</t>
  </si>
  <si>
    <t>ápr. 26.</t>
  </si>
  <si>
    <t>ápr. 27.</t>
  </si>
  <si>
    <t>ápr. 28.</t>
  </si>
  <si>
    <t>ápr. 29.</t>
  </si>
  <si>
    <t>ápr. 30.</t>
  </si>
  <si>
    <t>máj. 2.</t>
  </si>
  <si>
    <t>május</t>
  </si>
  <si>
    <t>máj. 3.</t>
  </si>
  <si>
    <t>máj 3.</t>
  </si>
  <si>
    <t>máj 4.</t>
  </si>
  <si>
    <t>máj. 4.</t>
  </si>
  <si>
    <t>máj. 5.</t>
  </si>
  <si>
    <t>máj 6.</t>
  </si>
  <si>
    <t>máj 7.</t>
  </si>
  <si>
    <t>máj 9.</t>
  </si>
  <si>
    <t>máj 10.</t>
  </si>
  <si>
    <t>máj 11.</t>
  </si>
  <si>
    <t>máj. 11.</t>
  </si>
  <si>
    <t>máj 12.</t>
  </si>
  <si>
    <t>máj. 12.</t>
  </si>
  <si>
    <t>máj 13.</t>
  </si>
  <si>
    <t>máj. 13.</t>
  </si>
  <si>
    <t>máj 14.</t>
  </si>
  <si>
    <t>máj 17.</t>
  </si>
  <si>
    <t>máj 18.</t>
  </si>
  <si>
    <t>máj 19.</t>
  </si>
  <si>
    <t>máj 20.</t>
  </si>
  <si>
    <t>máj. 23.</t>
  </si>
  <si>
    <t>máj 21.</t>
  </si>
  <si>
    <t>máj. 24.</t>
  </si>
  <si>
    <t>máj 24.</t>
  </si>
  <si>
    <t>máj. 25.</t>
  </si>
  <si>
    <t>máj. 26.</t>
  </si>
  <si>
    <t>máj 26.</t>
  </si>
  <si>
    <t>máj 27.</t>
  </si>
  <si>
    <t>máj. 30.</t>
  </si>
  <si>
    <t>máj. 28.</t>
  </si>
  <si>
    <t>máj. 31.</t>
  </si>
  <si>
    <t>június</t>
  </si>
  <si>
    <t>jún. 1.</t>
  </si>
  <si>
    <t>jún. 2.</t>
  </si>
  <si>
    <t>jún. 3.</t>
  </si>
  <si>
    <t>jún 4.</t>
  </si>
  <si>
    <t>jún. 6.</t>
  </si>
  <si>
    <t>jún. 7.</t>
  </si>
  <si>
    <t>jún. 8.</t>
  </si>
  <si>
    <t>jún. 9.</t>
  </si>
  <si>
    <t>jún. 10.</t>
  </si>
  <si>
    <t>jún. 11.</t>
  </si>
  <si>
    <t>jún. 13.</t>
  </si>
  <si>
    <t>jún. 14.</t>
  </si>
  <si>
    <t>jún. 15.</t>
  </si>
  <si>
    <t>jún. 16.</t>
  </si>
  <si>
    <t>jún. 17.</t>
  </si>
  <si>
    <t>jún. 18.</t>
  </si>
  <si>
    <t>jún. 20.</t>
  </si>
  <si>
    <t>jún. 21.</t>
  </si>
  <si>
    <t>jún. 22.</t>
  </si>
  <si>
    <t>jún. 23.</t>
  </si>
  <si>
    <t>jún. 24.</t>
  </si>
  <si>
    <t>jún. 25.</t>
  </si>
  <si>
    <t>jún. 27.</t>
  </si>
  <si>
    <t>jún. 28.</t>
  </si>
  <si>
    <t>jún. 29.</t>
  </si>
  <si>
    <t>jún. 30.</t>
  </si>
  <si>
    <t>júl. 01.</t>
  </si>
  <si>
    <t>júl. 04.</t>
  </si>
  <si>
    <t>júl. 05.</t>
  </si>
  <si>
    <t>júl 06.</t>
  </si>
  <si>
    <t>júl 07.</t>
  </si>
  <si>
    <t>júl. 08.</t>
  </si>
  <si>
    <t>júl. 11.</t>
  </si>
  <si>
    <t xml:space="preserve">júl. 12. </t>
  </si>
  <si>
    <t xml:space="preserve">júl. 13. </t>
  </si>
  <si>
    <t>júl. 14.</t>
  </si>
  <si>
    <t>júl. 15.</t>
  </si>
  <si>
    <t>júl. 18.</t>
  </si>
  <si>
    <t>júl. 19.</t>
  </si>
  <si>
    <t>júl. 20.</t>
  </si>
  <si>
    <t>júl. 21.</t>
  </si>
  <si>
    <t>júl. 25.</t>
  </si>
  <si>
    <t>júl. 22.</t>
  </si>
  <si>
    <t>júl. 26.</t>
  </si>
  <si>
    <t>júl. 27.</t>
  </si>
  <si>
    <t>júl. 28.</t>
  </si>
  <si>
    <t>júl. 29.</t>
  </si>
  <si>
    <t>augusztus</t>
  </si>
  <si>
    <t>aug. 01.</t>
  </si>
  <si>
    <t>aug. 02.</t>
  </si>
  <si>
    <t>aug. 03.</t>
  </si>
  <si>
    <t>aug. 04.</t>
  </si>
  <si>
    <t>aug. 05.</t>
  </si>
  <si>
    <t>aug. 08.</t>
  </si>
  <si>
    <t>aug. 09.</t>
  </si>
  <si>
    <t>aug. 10.</t>
  </si>
  <si>
    <t>aug. 11.</t>
  </si>
  <si>
    <t>aug. 12.</t>
  </si>
  <si>
    <t>aug. 15.</t>
  </si>
  <si>
    <t>aug. 16.</t>
  </si>
  <si>
    <t>aug. 17.</t>
  </si>
  <si>
    <t>aug. 18.</t>
  </si>
  <si>
    <t>aug. 19.</t>
  </si>
  <si>
    <t>aug. 22.</t>
  </si>
  <si>
    <t>aug. 23.</t>
  </si>
  <si>
    <t>aug. 24.</t>
  </si>
  <si>
    <t>aug. 25.</t>
  </si>
  <si>
    <t>aug. 26.</t>
  </si>
  <si>
    <t>aug. 29.</t>
  </si>
  <si>
    <t>aug. 30.</t>
  </si>
  <si>
    <t>aug. 31.</t>
  </si>
  <si>
    <t>szeptember</t>
  </si>
  <si>
    <t>szept. 01.</t>
  </si>
  <si>
    <t>szept. 02.</t>
  </si>
  <si>
    <t>szept. 05.</t>
  </si>
  <si>
    <t>szept. 06.</t>
  </si>
  <si>
    <t>szept. 07.</t>
  </si>
  <si>
    <t>szept. 08.</t>
  </si>
  <si>
    <t>szept. 09.</t>
  </si>
  <si>
    <t>szept. 12.</t>
  </si>
  <si>
    <t>szept. 13.</t>
  </si>
  <si>
    <t>szept. 14.</t>
  </si>
  <si>
    <t>szept. 15.</t>
  </si>
  <si>
    <t>szept. 16.</t>
  </si>
  <si>
    <t>szept. 19.</t>
  </si>
  <si>
    <t>szept. 20.</t>
  </si>
  <si>
    <t>szept. 21.</t>
  </si>
  <si>
    <t>szept. 22.</t>
  </si>
  <si>
    <t>szept. 23.</t>
  </si>
  <si>
    <t>szept. 26.</t>
  </si>
  <si>
    <t>szept. 27.</t>
  </si>
  <si>
    <t>szept. 28.</t>
  </si>
  <si>
    <t>szept. 29.</t>
  </si>
  <si>
    <t>szept. 30.</t>
  </si>
  <si>
    <t>október</t>
  </si>
  <si>
    <t>okt. 01.</t>
  </si>
  <si>
    <t>okt. 04.</t>
  </si>
  <si>
    <t>okt. 03.</t>
  </si>
  <si>
    <t>okt. 05.</t>
  </si>
  <si>
    <t>okt. 06.</t>
  </si>
  <si>
    <t>okt. 07.</t>
  </si>
  <si>
    <t>okt. 08.</t>
  </si>
  <si>
    <t>okt. 11.</t>
  </si>
  <si>
    <t>okt. 10.</t>
  </si>
  <si>
    <t>okt. 12.</t>
  </si>
  <si>
    <t>okt. 13.</t>
  </si>
  <si>
    <t>okt. 14.</t>
  </si>
  <si>
    <t>okt. 15.</t>
  </si>
  <si>
    <t>okt. 18.</t>
  </si>
  <si>
    <t>okt. 17.</t>
  </si>
  <si>
    <t>okt. 19.</t>
  </si>
  <si>
    <t>okt. 20.</t>
  </si>
  <si>
    <t>okt. 21.</t>
  </si>
  <si>
    <t>okt. 22.</t>
  </si>
  <si>
    <t>okt. 25.</t>
  </si>
  <si>
    <t>okt. 24.</t>
  </si>
  <si>
    <t>okt. 26.</t>
  </si>
  <si>
    <t>okt. 27.</t>
  </si>
  <si>
    <t>okt. 28.</t>
  </si>
  <si>
    <t>okt. 29.</t>
  </si>
  <si>
    <t>november</t>
  </si>
  <si>
    <t>nov. 02.</t>
  </si>
  <si>
    <t>nov. 03.</t>
  </si>
  <si>
    <t>nov. 04.</t>
  </si>
  <si>
    <t>nov. 05.</t>
  </si>
  <si>
    <t>nov. 08.</t>
  </si>
  <si>
    <t>nov. 07.</t>
  </si>
  <si>
    <t>nov. 09.</t>
  </si>
  <si>
    <t>nov. 10.</t>
  </si>
  <si>
    <t>nov. 11.</t>
  </si>
  <si>
    <t>nov. 12.</t>
  </si>
  <si>
    <t>nov. 15.</t>
  </si>
  <si>
    <t>nov. 14.</t>
  </si>
  <si>
    <t>nov. 16.</t>
  </si>
  <si>
    <t>nov. 17.</t>
  </si>
  <si>
    <t>nov. 18.</t>
  </si>
  <si>
    <t>nov. 19.</t>
  </si>
  <si>
    <t>nov. 22.</t>
  </si>
  <si>
    <t>nov. 21.</t>
  </si>
  <si>
    <t>nov. 23.</t>
  </si>
  <si>
    <t>nov. 24.</t>
  </si>
  <si>
    <t>nov. 25.</t>
  </si>
  <si>
    <t>nov. 26.</t>
  </si>
  <si>
    <t>nov. 29.</t>
  </si>
  <si>
    <t>nov. 28.</t>
  </si>
  <si>
    <t>nov. 30.</t>
  </si>
  <si>
    <t>december</t>
  </si>
  <si>
    <t>dec. 01.</t>
  </si>
  <si>
    <t>dec. 02.</t>
  </si>
  <si>
    <t>dec. 03.</t>
  </si>
  <si>
    <t>dec. 04.</t>
  </si>
  <si>
    <t>dec. 07.</t>
  </si>
  <si>
    <t>dec. 05.</t>
  </si>
  <si>
    <t>dec. 06.</t>
  </si>
  <si>
    <t>dec. 08.</t>
  </si>
  <si>
    <t>dec. 09.</t>
  </si>
  <si>
    <t>dec. 10.</t>
  </si>
  <si>
    <t>dec. 12.</t>
  </si>
  <si>
    <t>dec. 13.</t>
  </si>
  <si>
    <t>dec. 14.</t>
  </si>
  <si>
    <t>dec. 15.</t>
  </si>
  <si>
    <t>dec. 16.</t>
  </si>
  <si>
    <t>dec. 17.</t>
  </si>
  <si>
    <t>dec. 18.</t>
  </si>
  <si>
    <t>dec. 19.</t>
  </si>
  <si>
    <t>dec. 20.</t>
  </si>
  <si>
    <t>dec. 21.</t>
  </si>
  <si>
    <t>dec. 22.</t>
  </si>
  <si>
    <t>dec. 23.</t>
  </si>
  <si>
    <t>dec. 27.</t>
  </si>
  <si>
    <t>dec. 28.</t>
  </si>
  <si>
    <t>dec. 29.</t>
  </si>
  <si>
    <t>dec. 30.</t>
  </si>
  <si>
    <t>dec. 31.</t>
  </si>
  <si>
    <t>MINIMUM</t>
  </si>
  <si>
    <t>MAXIMUM</t>
  </si>
  <si>
    <t>ÁTLAG</t>
  </si>
  <si>
    <t>Intézményi - gép, berendezés, felszerelés</t>
  </si>
  <si>
    <t>Intézményi - jármű</t>
  </si>
  <si>
    <t xml:space="preserve">Intézményi- üz. átadott </t>
  </si>
  <si>
    <t>Intézményi összesen</t>
  </si>
  <si>
    <t>Önkormányzat</t>
  </si>
  <si>
    <t xml:space="preserve">* Tartalmazza az üzemeltetésre átadott épület piaci alapon történő értékelését is </t>
  </si>
  <si>
    <t>11. sz. kimutatás</t>
  </si>
  <si>
    <t>2004.- 2005. évi bevételek és kiadások összehasonlítása</t>
  </si>
  <si>
    <t xml:space="preserve">K I A D Á S O K </t>
  </si>
  <si>
    <t>2004. évi teljesítés</t>
  </si>
  <si>
    <t>2004. évi teljesítés rész %-a</t>
  </si>
  <si>
    <t>2004. évi teljesítés %-a</t>
  </si>
  <si>
    <t>2005. évi teljesítés rész %-a</t>
  </si>
  <si>
    <t>2005. évi teljesítés %-a</t>
  </si>
  <si>
    <t>Index %</t>
  </si>
  <si>
    <t>Önkormányzati költségvetési szervek</t>
  </si>
  <si>
    <t>Intézményi működési bevételek</t>
  </si>
  <si>
    <t>Működési célú pénzeszközátvétel</t>
  </si>
  <si>
    <t>Működési célú pénzeszközátvétel az EP-től</t>
  </si>
  <si>
    <t>Felhalmozási célú pénzeszközátvétel</t>
  </si>
  <si>
    <t>Felhalmozási és tőke jellegű bevétel</t>
  </si>
  <si>
    <t>Önkormányzati költségvetési szervek kiadásai összesen:</t>
  </si>
  <si>
    <t>Pénzmaradvány</t>
  </si>
  <si>
    <t>Vállalkozási eredmény igénybevétele</t>
  </si>
  <si>
    <t>Polgármesteri Hivatal</t>
  </si>
  <si>
    <t>Önkormányzati költségvetési szervek bevételei összesen:</t>
  </si>
  <si>
    <t>Kis- és középberuházások kiadásai</t>
  </si>
  <si>
    <t>Vagyonnal kapcsolatos kiadások</t>
  </si>
  <si>
    <t>Illetékek</t>
  </si>
  <si>
    <t>Pénzügyi befektetések kiadásai</t>
  </si>
  <si>
    <t>Helyi adók</t>
  </si>
  <si>
    <t>Polgármesteri Hivatal kiadásai összesen:</t>
  </si>
  <si>
    <t>Önkormányzati működési bevételek</t>
  </si>
  <si>
    <t>Önkormányzati felhalmozási és tőke bevételei</t>
  </si>
  <si>
    <t>Helyi kisebbségi önkormányzatok működési költségvetése</t>
  </si>
  <si>
    <t>Immateriális javak, tárgyi eszközök értékesítése</t>
  </si>
  <si>
    <t>Pénzügyi befektetések bevételei</t>
  </si>
  <si>
    <t>Polgármesteri Hivatal saját bevételek összesen:</t>
  </si>
  <si>
    <t>Saját bevételek összesen:</t>
  </si>
  <si>
    <t>Személyi jövedelemadó helyben maradó része</t>
  </si>
  <si>
    <t>Hitelek, kölcsönök nyújtása és törlesztése</t>
  </si>
  <si>
    <t>Személyi jövedelemadó normatív módon elosztott része</t>
  </si>
  <si>
    <t>Gépjárműadó</t>
  </si>
  <si>
    <t>Termőföld bérbeadásából származó bevétel</t>
  </si>
  <si>
    <t>Átengedett központi adók összesen:</t>
  </si>
  <si>
    <t>Vállalkozási tevékenység eredményének visszaforgatása alaptevékenységre</t>
  </si>
  <si>
    <t>Normatív állami hozzájárulás</t>
  </si>
  <si>
    <t>Függő, átfutó kiadások</t>
  </si>
  <si>
    <t>Kiegészítő támog. egyes közoktatási feladatok ellátásához</t>
  </si>
  <si>
    <t>Egyes szociális feladatok kiegészítő támogatása</t>
  </si>
  <si>
    <t>Címzett támogatás</t>
  </si>
  <si>
    <t>Fejlesztési és vis maior feladatok támogatása</t>
  </si>
  <si>
    <t>Egyes jövedelempótló támogatások</t>
  </si>
  <si>
    <t>Központosított előirányzatok</t>
  </si>
  <si>
    <t>Színházak pályázati támogatása</t>
  </si>
  <si>
    <t>Egyéb központi támogatás</t>
  </si>
  <si>
    <t>Vis maior tartalék</t>
  </si>
  <si>
    <t>Céljellegű decentralizált támogatás</t>
  </si>
  <si>
    <t>Központi költségvetési támogatás összesen:</t>
  </si>
  <si>
    <t>Véglegesen átvett pénzeszközök öszesen:</t>
  </si>
  <si>
    <t>Hitelfelvétel</t>
  </si>
  <si>
    <t>Felhalmozási célra nyújtott támogatási kölcsön visszatér.</t>
  </si>
  <si>
    <t>Működési célra nyújtott támogatási kölcsön visszatérülése</t>
  </si>
  <si>
    <t>Végleges pénzeszközátadás</t>
  </si>
  <si>
    <t>Helyi kisebbségi önkormányzatok</t>
  </si>
  <si>
    <t>Ezer forintban</t>
  </si>
  <si>
    <t>Működési költségvetés</t>
  </si>
  <si>
    <t>Beruházási kiadások</t>
  </si>
  <si>
    <t>Egyéb felhalmozási kiadások</t>
  </si>
  <si>
    <t>2004. évi</t>
  </si>
  <si>
    <t>Tény</t>
  </si>
  <si>
    <t>%</t>
  </si>
  <si>
    <t>Terv</t>
  </si>
  <si>
    <t>Átengedett központi adók</t>
  </si>
  <si>
    <t>Központi költségvetési támogatás</t>
  </si>
  <si>
    <t>Hitelek, támogatási kölcsön visszatérülése</t>
  </si>
  <si>
    <t>Helyi kisebbségi Önkormányzat</t>
  </si>
  <si>
    <t>Vállalkozási eredmény visszaforgatása alaptevékenységre</t>
  </si>
  <si>
    <t>Összesen:</t>
  </si>
  <si>
    <t>Kiadások összesen (függő, átfutó kiadás nélkül)</t>
  </si>
  <si>
    <t>Függő, átfutó bevétel</t>
  </si>
  <si>
    <t>Halmozódásmentes bevételek mindösszesen</t>
  </si>
  <si>
    <t>Bevételi teljesítés megoszlása 2004. évi tény</t>
  </si>
  <si>
    <t>1. sz. ábra</t>
  </si>
  <si>
    <t>Saját bevétel (45,46 %)</t>
  </si>
  <si>
    <t>Átengedett központi adók (15,50 %)</t>
  </si>
  <si>
    <t>Központi költségvetési támogatás (27,58 %)</t>
  </si>
  <si>
    <t>Véglegesen átvett pénzeszközök (3,77% )</t>
  </si>
  <si>
    <t>Hitelek, támogatási kölcsön visszatérülése (2,28 %)</t>
  </si>
  <si>
    <t>Helyi kisebbségi Önkormányzat (0,005 %)</t>
  </si>
  <si>
    <t>Előző évi pénzmaradvány (5,26 %)</t>
  </si>
  <si>
    <t>2. sz. ábra</t>
  </si>
  <si>
    <t>Önkormányzati költségvetési szervek és a Polgármesteri Hivatal</t>
  </si>
  <si>
    <t>Vagyonnal kapcsolatos és pénzügyi befektetések kiadásai, hiteltörlesztések és kölcsönnyújtások</t>
  </si>
  <si>
    <t>Egyéb kiadások</t>
  </si>
  <si>
    <t>Függő, átfutó kiadás</t>
  </si>
  <si>
    <t>Halmozódásmentes kiadások mindösszesen</t>
  </si>
  <si>
    <t>*</t>
  </si>
  <si>
    <t>Költségvetési, pénzmaradványi tartalék</t>
  </si>
  <si>
    <t>**</t>
  </si>
  <si>
    <t>Költségvetési befizetések</t>
  </si>
  <si>
    <t>Kiadási teljesítés megoszlása 2004. évi tény</t>
  </si>
  <si>
    <t>Működési költségvetés (74,78 %)</t>
  </si>
  <si>
    <t>Felújítási kiadások (2,01 %)</t>
  </si>
  <si>
    <t>Beruházási kiadások (10,94 %)</t>
  </si>
  <si>
    <t>Egyéb felhalmozási kiadások (0,02 %)</t>
  </si>
  <si>
    <t>Vagyonnal kapcsolatos és pénzügyi befektetések kiadásai, hiteltörlesztések és kölcsönnyújtások (7,57 %)</t>
  </si>
  <si>
    <t>Helyi kisebbségi önkormányzatok (0,09 %)</t>
  </si>
  <si>
    <t>4. sz. ábra</t>
  </si>
  <si>
    <t>3. sz. ábra</t>
  </si>
  <si>
    <t>Végleges pénzeszközátadás (4,43 %)</t>
  </si>
  <si>
    <t>Heves Megyei Regionális Hulladékgazdálkodási Társulás</t>
  </si>
  <si>
    <t>Megnevezés</t>
  </si>
  <si>
    <t>Saját bevétel</t>
  </si>
  <si>
    <t>Véglegesen átvett pénzeszközök</t>
  </si>
  <si>
    <t>Felújítási kiadások</t>
  </si>
  <si>
    <t>Előző évi pénzmaradvány</t>
  </si>
  <si>
    <t>Ssz.</t>
  </si>
  <si>
    <t>2005. évi</t>
  </si>
  <si>
    <t>Bevételek alakulása 2004 - 2005 . évben</t>
  </si>
  <si>
    <t>Kiadások alakulása 2004 - 2005 . évben</t>
  </si>
  <si>
    <t>Bevételi teljesítés megoszlása 2005. évi tény</t>
  </si>
  <si>
    <t>Működési költségvetés (70,21 %)</t>
  </si>
  <si>
    <t>Felújítási kiadások (2,88 %)</t>
  </si>
  <si>
    <t>Beruházási kiadások (14,21 %)</t>
  </si>
  <si>
    <t>Vagyonnal kapcsolatos és pénzügyi befektetések kiadásai, hiteltörlesztések és kölcsönnyújtások (7,00 %)</t>
  </si>
  <si>
    <t>Végleges pénzeszközátadás (5,47 %)</t>
  </si>
  <si>
    <t>Egyéb kiadások (0,01 %)</t>
  </si>
  <si>
    <t>Helyi kisebbségi önkormányzatok (0,08 %)</t>
  </si>
  <si>
    <t>Kiadási teljesítés megoszlása 2005. évi tény</t>
  </si>
  <si>
    <t>2003. és 2004. évi normatív állami támogatás kiegészítés</t>
  </si>
  <si>
    <t>Átengedett központi adók (14,20 %)</t>
  </si>
  <si>
    <t>Központi költségvetési támogatás (29,02 %)</t>
  </si>
  <si>
    <t>Helyi kisebbségi Önkormányzat (0,008 %)</t>
  </si>
  <si>
    <t>Heves Megyei Regionális Hulladékgazdálkodási Társulás (0,01 %)</t>
  </si>
  <si>
    <t>Vállalkozási eredmény visszaforgatása alaptevékenységre (0,13 %)</t>
  </si>
  <si>
    <t>Heves Megyei Regionális Hulladékgazdálkodási Társulás                    (0,003 %)</t>
  </si>
  <si>
    <t>Vállalkozási eredmény visszaforgatása alaptevékenységre        (0,12 %)</t>
  </si>
  <si>
    <t>2003. és 2004. évi normatív állami támogatás kiegészítés       (0,03 %)</t>
  </si>
  <si>
    <t>Vállalkozási eredmény visszaforgatása alaptevékenységre           (0,10 %)</t>
  </si>
  <si>
    <t>2003. és 2004. évi normatív állami támogatás kiegészítés          (0,20 %)</t>
  </si>
  <si>
    <t>Heves Megyei Regionális Hulladékgazdálkodási Társulás                  (0,021 %)</t>
  </si>
  <si>
    <t>Heves Megyei Regionális Hulladékgazdálkodási Társulás           (0,03 %)</t>
  </si>
  <si>
    <t>Vállalkozási eredmény visszaforgatása alaptevékenységre         (0,11 %)</t>
  </si>
  <si>
    <t>Hitelek, támogatási kölcsön visszatérülése (4,38 %)</t>
  </si>
  <si>
    <t>Saját bevétel (34,15 %)</t>
  </si>
  <si>
    <t>Véglegesen átvett pénzeszközök (8,40% )</t>
  </si>
  <si>
    <t>Előző évi pénzmaradvány (9,52 %)</t>
  </si>
  <si>
    <t>Egyéb kiadások (0,02 %)</t>
  </si>
  <si>
    <t>Eger Megyei Jogú Város Önkormányzata</t>
  </si>
  <si>
    <t xml:space="preserve">3. sz. kimutatás </t>
  </si>
  <si>
    <t>A 2005. évi beszámoló kiadásainak megoszlása ágazatonként</t>
  </si>
  <si>
    <t>Sor-szám</t>
  </si>
  <si>
    <t>Fejezet/ Címszám/ Alcímszám</t>
  </si>
  <si>
    <t>2005. évi eredeti előirányzat összesen</t>
  </si>
  <si>
    <t>2005. évi módosított előirányzat</t>
  </si>
  <si>
    <t>Hitel-törlesztések</t>
  </si>
  <si>
    <t>2005. évi teljesítés összesen</t>
  </si>
  <si>
    <t>2005. évi teljesítésből kötelezően ellátandó feladatok</t>
  </si>
  <si>
    <t>Összesen</t>
  </si>
  <si>
    <t xml:space="preserve">I. </t>
  </si>
  <si>
    <t>Egészségügyi ágazat</t>
  </si>
  <si>
    <t>1.</t>
  </si>
  <si>
    <t>Egészségügyi Szolgálat</t>
  </si>
  <si>
    <t>I/15/20</t>
  </si>
  <si>
    <t>2.</t>
  </si>
  <si>
    <t>Szociális és egészségügyi kitüntetések</t>
  </si>
  <si>
    <t>II/30-ból</t>
  </si>
  <si>
    <t>3.</t>
  </si>
  <si>
    <t>Közalkalmazottak és köztisztviselők foglalkozás - egészségügyi ellátása</t>
  </si>
  <si>
    <t>II/31</t>
  </si>
  <si>
    <t>4.</t>
  </si>
  <si>
    <t>Egészségügyi ellátás eszközfejlesztés</t>
  </si>
  <si>
    <t>II/209</t>
  </si>
  <si>
    <t>5.</t>
  </si>
  <si>
    <t>Markhot Ferenc Megyei Kórház gép-műszer beszerzés támogatása</t>
  </si>
  <si>
    <t>V/7</t>
  </si>
  <si>
    <t>6.</t>
  </si>
  <si>
    <t>"RÉV" Szenvedélybeteg Segítő Szolgálat működésének támogatasára a Caritas Hungarica Alapítvány részére</t>
  </si>
  <si>
    <t>V/12</t>
  </si>
  <si>
    <t>7.</t>
  </si>
  <si>
    <t>Háziorvosi rendelők kialakításának támogtása</t>
  </si>
  <si>
    <t>V/44</t>
  </si>
  <si>
    <t>8.</t>
  </si>
  <si>
    <t>Kórházi Önkéntes Segítő Szolgálat</t>
  </si>
  <si>
    <t>V/46</t>
  </si>
  <si>
    <t>9.</t>
  </si>
  <si>
    <t>Magyar Vöröskereszt Heves Megyei Szervezete</t>
  </si>
  <si>
    <t>V/48</t>
  </si>
  <si>
    <t>Egészségügyi ágazat összesen</t>
  </si>
  <si>
    <t>II.</t>
  </si>
  <si>
    <t>Szociális ágazat</t>
  </si>
  <si>
    <t>Bölcsődei Igazgatóság</t>
  </si>
  <si>
    <t>I/15/19</t>
  </si>
  <si>
    <t>Családsegítő Intézet</t>
  </si>
  <si>
    <t>I/18</t>
  </si>
  <si>
    <t>Idősek Berva-völgyi Otthona</t>
  </si>
  <si>
    <t>I/19</t>
  </si>
  <si>
    <t>Segélyek</t>
  </si>
  <si>
    <t>II/29/1-10,  12-17</t>
  </si>
  <si>
    <t>Gondozási díj</t>
  </si>
  <si>
    <t>II/45</t>
  </si>
  <si>
    <t>Küzdelem a munka világából való kirekesztődés ellen</t>
  </si>
  <si>
    <t>II/51</t>
  </si>
  <si>
    <t>Otthonteremtési támogatás</t>
  </si>
  <si>
    <t>II/59</t>
  </si>
  <si>
    <t>Idősek Berva-völgyi Otthona férőhely-bővítés</t>
  </si>
  <si>
    <t>II/181</t>
  </si>
  <si>
    <t>10.</t>
  </si>
  <si>
    <t>Pozsonyi úti lakásépítési program</t>
  </si>
  <si>
    <t>II/190</t>
  </si>
  <si>
    <t>11.</t>
  </si>
  <si>
    <t>II/196</t>
  </si>
  <si>
    <t>12.</t>
  </si>
  <si>
    <t>SZETA Egri Alapítványnak gyermekvédelmi feladatok ellátására</t>
  </si>
  <si>
    <t>V/10</t>
  </si>
  <si>
    <t>13.</t>
  </si>
  <si>
    <t>Fiatalok lakáshozjutásának támogatása</t>
  </si>
  <si>
    <t>V/15</t>
  </si>
  <si>
    <t>14.</t>
  </si>
  <si>
    <t>Konszenzus Alapítványnak Ifjúsági Centrum működéséhez</t>
  </si>
  <si>
    <t>V/18</t>
  </si>
  <si>
    <t>15.</t>
  </si>
  <si>
    <t>Biosziget Rehabilitációs Alapítvány lakóotthona működéséhez</t>
  </si>
  <si>
    <t>V/22</t>
  </si>
  <si>
    <t>16.</t>
  </si>
  <si>
    <t>Címkézett iprűzési adó</t>
  </si>
  <si>
    <t>V/30/1</t>
  </si>
  <si>
    <t>17.</t>
  </si>
  <si>
    <t>V/30/2</t>
  </si>
  <si>
    <t>18.</t>
  </si>
  <si>
    <t>Autista Alapítvány támogatása</t>
  </si>
  <si>
    <t>V/40</t>
  </si>
  <si>
    <t>19.</t>
  </si>
  <si>
    <t>Mozgásban a Mozgássérültek Közhasznú Alapítvány Támogató Szolgáltatás működtetése</t>
  </si>
  <si>
    <t>V/57</t>
  </si>
  <si>
    <t>20.</t>
  </si>
  <si>
    <t>Konszenzus Alapítványnak Családok Átmeneti Otthonának támogatása</t>
  </si>
  <si>
    <t>V/61</t>
  </si>
  <si>
    <t>21.</t>
  </si>
  <si>
    <t>Segít a Város Kiemelten Közhasznú Alapítvány (Erdélyi árvízkárosultak megsegítése)</t>
  </si>
  <si>
    <t>V/66</t>
  </si>
  <si>
    <t>22.</t>
  </si>
  <si>
    <t>Magyar Vöröskereszt Heves Megyei Szervezete ( Hajléktalanok teajáratának működtetése)</t>
  </si>
  <si>
    <t>V/68</t>
  </si>
  <si>
    <t>23.</t>
  </si>
  <si>
    <t>Fiatalok lakáshozjutási kölcsöne</t>
  </si>
  <si>
    <t>VI/5/1</t>
  </si>
  <si>
    <t>24.</t>
  </si>
  <si>
    <t>Dolgozók lakáscélú kölcsöne</t>
  </si>
  <si>
    <t>VI/5/2</t>
  </si>
  <si>
    <t>25.</t>
  </si>
  <si>
    <t>Városi alternatív Ifjúsági napközi PEA pályázat saját erő biztosítása</t>
  </si>
  <si>
    <t>VII/21</t>
  </si>
  <si>
    <t>26.</t>
  </si>
  <si>
    <t>Lakásértékesítésből származó tartalék</t>
  </si>
  <si>
    <t>VII/34</t>
  </si>
  <si>
    <t>Szociális ágazat összesen:</t>
  </si>
  <si>
    <t>III.</t>
  </si>
  <si>
    <t>Oktatási ágazat</t>
  </si>
  <si>
    <t>A.</t>
  </si>
  <si>
    <t>Alsófokú oktatás</t>
  </si>
  <si>
    <t>Móra Ferenc Általános Iskola és Előkészítő Szakiskola</t>
  </si>
  <si>
    <t>I/3/3</t>
  </si>
  <si>
    <t>Balassi Bálint Általános Iskola</t>
  </si>
  <si>
    <t>I/8</t>
  </si>
  <si>
    <t>Felsővárosi Általános Iskola</t>
  </si>
  <si>
    <t>I/9</t>
  </si>
  <si>
    <t>Hunyadi Mátyás Általános Iskola</t>
  </si>
  <si>
    <t>I/10</t>
  </si>
  <si>
    <t>Lenkey János Általános Iskola</t>
  </si>
  <si>
    <t>I/11</t>
  </si>
  <si>
    <t>Tinódi Sebestyén Általános Iskola</t>
  </si>
  <si>
    <t>I/12</t>
  </si>
  <si>
    <t>Dr. Kemény Ferenc Általános Iskola</t>
  </si>
  <si>
    <t>I/13</t>
  </si>
  <si>
    <t>Farkas Ferenc Zeneiskola</t>
  </si>
  <si>
    <t>I/14</t>
  </si>
  <si>
    <t>Óvodák</t>
  </si>
  <si>
    <t>I/15/1-17</t>
  </si>
  <si>
    <t>Városi Nevelési Tanácsadó és Logopédiai Intézet</t>
  </si>
  <si>
    <t>I/15/18</t>
  </si>
  <si>
    <t>Városi Ellátó Szolgálat (Imókő tábor nélkül)</t>
  </si>
  <si>
    <t>I/15/21-ből</t>
  </si>
  <si>
    <t>Hátrányos helyzetű, sajátos nevelési igényű és magántanulók felzárkóztatását segítő foglalkozás</t>
  </si>
  <si>
    <t>II/50</t>
  </si>
  <si>
    <t>Iskolatej program</t>
  </si>
  <si>
    <t>II/57</t>
  </si>
  <si>
    <t>Konyhák átalakítása a HACCP előírásaira</t>
  </si>
  <si>
    <t>II/76</t>
  </si>
  <si>
    <t>Hunyadi Mátyás Általános Iskola bővítése</t>
  </si>
  <si>
    <t>II/173</t>
  </si>
  <si>
    <t>Epreskert úti óvoda átalakítása, bővítése</t>
  </si>
  <si>
    <t>II/178</t>
  </si>
  <si>
    <t>Móra Ferenc Általános Iskola tűzjelző kiépítése</t>
  </si>
  <si>
    <t>II/187</t>
  </si>
  <si>
    <t>Információs technológia az általános iskolában program-Lenkey Általános Iskola</t>
  </si>
  <si>
    <t>II/188</t>
  </si>
  <si>
    <t>Lenkey János Általános Iskola fűtéskorszerűsítés</t>
  </si>
  <si>
    <t>II/206</t>
  </si>
  <si>
    <t>Balassi Bálint Általános Iskolában működő tanuszoda akadálymentesítése</t>
  </si>
  <si>
    <t>II/210</t>
  </si>
  <si>
    <t>Szentgyörgyi Albert Általános Iskola tornaterem építésének támogatása</t>
  </si>
  <si>
    <t>V/42</t>
  </si>
  <si>
    <t>Hátrányos helyzetű, sajátos nevelési igényű, valamint magántanulók felzárkóztatását segítő foglalkoztatás tartaléka</t>
  </si>
  <si>
    <t>VII/17</t>
  </si>
  <si>
    <t>Balassi Bálint Általános Iskolában működő Tanuszoda és tornaterem akadálymentesítése PHARE program saját erő biztosítása</t>
  </si>
  <si>
    <t>VII/27</t>
  </si>
  <si>
    <t>Alsófok összesen</t>
  </si>
  <si>
    <t>B.</t>
  </si>
  <si>
    <t>Középfokú oktatás</t>
  </si>
  <si>
    <t>Bornemissza Gergely Szakközép-, Szakiskola és Kollégium</t>
  </si>
  <si>
    <t>I/1</t>
  </si>
  <si>
    <t>Dobó István Gimnázium</t>
  </si>
  <si>
    <t>I/2</t>
  </si>
  <si>
    <t>Kossuth Zsuzsa Gimnázium, Szakképző Iskola és Kollégium</t>
  </si>
  <si>
    <t>I/3/1</t>
  </si>
  <si>
    <t>Egri Kereskedelmi, Mezőgazdasági, Vendéglátóipari  Szakközép-, Szakiskola és Kollégium</t>
  </si>
  <si>
    <t>I/4</t>
  </si>
  <si>
    <t>Szilágyi Erzsébet Gimnázium és Kollégium</t>
  </si>
  <si>
    <t>I/5</t>
  </si>
  <si>
    <t>Pásztorvölgyi Általános Iskola és Gimnázium</t>
  </si>
  <si>
    <t>I/6</t>
  </si>
  <si>
    <t>Andrássy György Közgazdasági Szakközépiskola</t>
  </si>
  <si>
    <t>I/7</t>
  </si>
  <si>
    <t>TISZK létrehozásával összefüggő pályázat előkészítése</t>
  </si>
  <si>
    <t>II/61</t>
  </si>
  <si>
    <t>Térségi Integrált Szakképző Központ lérehozása</t>
  </si>
  <si>
    <t>II/192</t>
  </si>
  <si>
    <t>Egri Kistérségi Integrált Szakképző Központ Kht alapítása</t>
  </si>
  <si>
    <t>II/302</t>
  </si>
  <si>
    <t>Wigner Iskola Közalapítványnak felújításhoz támogatás</t>
  </si>
  <si>
    <t>V/21</t>
  </si>
  <si>
    <t>Egri TISZK Kht tőketertalék befizetése</t>
  </si>
  <si>
    <t>V/67</t>
  </si>
  <si>
    <t>Tagi kölcsön-TISZK Kht.</t>
  </si>
  <si>
    <t>VI/5/4</t>
  </si>
  <si>
    <t>Kétszintű érettségire történő felkészítés tartaléka</t>
  </si>
  <si>
    <t>VII/11</t>
  </si>
  <si>
    <t>Érettségi és szakmai vizsgadíjak céltartaléka</t>
  </si>
  <si>
    <t>VII/15</t>
  </si>
  <si>
    <t>TISZK létrehozásával összefüggésben pályázat-előkészítéshez kapcsolódó tartalék</t>
  </si>
  <si>
    <t>VII/23</t>
  </si>
  <si>
    <t>TISZK infrastrukturális feltételeinek javítása Egerben című HEFOP pályázatra saját erő biztosítása</t>
  </si>
  <si>
    <t>VII/25</t>
  </si>
  <si>
    <t>Középfok összesen</t>
  </si>
  <si>
    <t>C.</t>
  </si>
  <si>
    <t>Oktatás egyéb feladatai</t>
  </si>
  <si>
    <t>Oktatási dolgozók kitüntetése</t>
  </si>
  <si>
    <t>II/17</t>
  </si>
  <si>
    <t>Ifjúsági tagozat működtetése</t>
  </si>
  <si>
    <t>II/18</t>
  </si>
  <si>
    <t>Közoktatási mérés</t>
  </si>
  <si>
    <t>II/19</t>
  </si>
  <si>
    <t>Intézményvezetők szakmai tanulmányútja</t>
  </si>
  <si>
    <t>II/20</t>
  </si>
  <si>
    <t>Oktatási intézmények tanulmányi, szakmai versenyek támogatása</t>
  </si>
  <si>
    <t>II/21</t>
  </si>
  <si>
    <t>Pedagógus díszoklevél elismerése</t>
  </si>
  <si>
    <t>II/22</t>
  </si>
  <si>
    <t>Minőségfejlesztési feldatok (Közoktatás)</t>
  </si>
  <si>
    <t>II/49</t>
  </si>
  <si>
    <t>Közoktatás szakértői tevékenység</t>
  </si>
  <si>
    <t>II/52</t>
  </si>
  <si>
    <t>Intézményi étkeztetés ellenőrzése</t>
  </si>
  <si>
    <t>II/54</t>
  </si>
  <si>
    <t>Informatikai oktatás, képzés</t>
  </si>
  <si>
    <t>II/58</t>
  </si>
  <si>
    <t>Közoktatási HEFOP pályázatok</t>
  </si>
  <si>
    <t>II/60</t>
  </si>
  <si>
    <t>Intéznényvezetői jutalmazás</t>
  </si>
  <si>
    <t>II/62</t>
  </si>
  <si>
    <t>Oktatási intézmények helyiségpótlása</t>
  </si>
  <si>
    <t>II/75</t>
  </si>
  <si>
    <t>Közoktatási intézmények helyiség hiányának pótlása</t>
  </si>
  <si>
    <t>II/193</t>
  </si>
  <si>
    <t>Szakmai informatikai fejlesztés közoktatás</t>
  </si>
  <si>
    <t>II/218</t>
  </si>
  <si>
    <t>Megyei Önkormányzatnak átadott pénzeszköz a Heves Megyei Tanulási Képességeket Vizsgáló Szakértői, Rehabilitációs Bizottság és Gyógypedagógiai Szolgáltató Központ működéséhez</t>
  </si>
  <si>
    <t>V/1/4</t>
  </si>
  <si>
    <t>Heves Megyei Közoktatási Közalapítvány támogatása</t>
  </si>
  <si>
    <t>V/2</t>
  </si>
  <si>
    <t>Eszterházy Károly Főiskola fejlesztési célú támogatása</t>
  </si>
  <si>
    <t>V/9</t>
  </si>
  <si>
    <t>Líceum Pro Scilotis Alapítvány támogatása</t>
  </si>
  <si>
    <t>V/11</t>
  </si>
  <si>
    <t>Heves Megyei Kereskedelmi és Iparkamara pályaorientációs feladatok támogatása</t>
  </si>
  <si>
    <t>V/13</t>
  </si>
  <si>
    <t>Városi Oktatási Közalapítvány támogatása</t>
  </si>
  <si>
    <t>V/14</t>
  </si>
  <si>
    <t>Címkézett iparűzési adó</t>
  </si>
  <si>
    <t>Századvég Politikai Iskola Alapítvány támogatása</t>
  </si>
  <si>
    <t>V/50</t>
  </si>
  <si>
    <t>Egri Talantumokért Tehetséggondozó Közalapítvány létrehozása</t>
  </si>
  <si>
    <t>V/62</t>
  </si>
  <si>
    <t>Szakmai-fejlesztési feldatok - kötelező eszközjegyzék</t>
  </si>
  <si>
    <t>VII/8</t>
  </si>
  <si>
    <t>27.</t>
  </si>
  <si>
    <t>Pedagógus szakvizsga és továbbképzés</t>
  </si>
  <si>
    <t>VII/9</t>
  </si>
  <si>
    <t>28.</t>
  </si>
  <si>
    <t>Tanulók tankönyvvásárlás támogatása</t>
  </si>
  <si>
    <t>VII/10</t>
  </si>
  <si>
    <t>29.</t>
  </si>
  <si>
    <t>Pedagógiai szakszolgálat tartaléka</t>
  </si>
  <si>
    <t>VII/12</t>
  </si>
  <si>
    <t>30.</t>
  </si>
  <si>
    <t>Pedagógiai szakmai szolgáltatás tartaléka</t>
  </si>
  <si>
    <t>VII/13</t>
  </si>
  <si>
    <t>31.</t>
  </si>
  <si>
    <t>A közoktatási törvényben meghatározott kiemelt munkavégzésért járó keresetkiegészítés tartaléka</t>
  </si>
  <si>
    <t>VII/14</t>
  </si>
  <si>
    <t>32.</t>
  </si>
  <si>
    <t>További végzettség miatti illetménynövelés</t>
  </si>
  <si>
    <t>VII/16</t>
  </si>
  <si>
    <t>33.</t>
  </si>
  <si>
    <t>Hátrányos helyzetű, különösen roma diákok tanulmányi sikerességének növelése PEA pályázathoz saját erő tartaléka</t>
  </si>
  <si>
    <t>VII/18</t>
  </si>
  <si>
    <t>34.</t>
  </si>
  <si>
    <t>A bikulturális szocializáció segítése a roma fiatalok társadalmi integrációjának előmozdítása értékében PEA pályázathoz saját erő biztosítása</t>
  </si>
  <si>
    <t>VII/19</t>
  </si>
  <si>
    <t>35.</t>
  </si>
  <si>
    <t>"Táguló világ" - Nemzetközi konferencia szervezése PEA pályázat saját erő tartaléka</t>
  </si>
  <si>
    <t>VII/20</t>
  </si>
  <si>
    <t>36.</t>
  </si>
  <si>
    <t>EVAT Rt kezelésében lévő önkormányzati vagyonhoz kapcsolódó tartalék</t>
  </si>
  <si>
    <t>VII/37/1</t>
  </si>
  <si>
    <t>37.</t>
  </si>
  <si>
    <t>Normatív állami hozzájárulás lemondásához kapcsolódó tartalék</t>
  </si>
  <si>
    <t>VII/41</t>
  </si>
  <si>
    <t>Oktatás egyéb feladatai összesen</t>
  </si>
  <si>
    <t>Oktatási ágazat összesen</t>
  </si>
  <si>
    <t>IV.</t>
  </si>
  <si>
    <t>Kulturális ágazat</t>
  </si>
  <si>
    <t>Imókő tábor</t>
  </si>
  <si>
    <t>I/15/21-től</t>
  </si>
  <si>
    <t>Forrás Gyermek-Szabadidőközpont</t>
  </si>
  <si>
    <t>I/16</t>
  </si>
  <si>
    <t>Bródy Sándor Könyvtár</t>
  </si>
  <si>
    <t>I/17</t>
  </si>
  <si>
    <t>Kulturális tevékenység</t>
  </si>
  <si>
    <t>II/13</t>
  </si>
  <si>
    <t>Ifjúsági célú tevékenység</t>
  </si>
  <si>
    <t>II/16</t>
  </si>
  <si>
    <t>Művészetek Háza KHT szolgáltatás</t>
  </si>
  <si>
    <t>II/37</t>
  </si>
  <si>
    <t>Városi Televízió KHT szolgáltatás</t>
  </si>
  <si>
    <t>II/38</t>
  </si>
  <si>
    <t>Imókői táborban történő táboroztatás</t>
  </si>
  <si>
    <t>II/41</t>
  </si>
  <si>
    <t>Eger Ünnepe rendezvény</t>
  </si>
  <si>
    <t>II/44</t>
  </si>
  <si>
    <t>Forrás Gyermek-Szabadidőközpont bővítés</t>
  </si>
  <si>
    <t>II/160</t>
  </si>
  <si>
    <t>Ünnepek, évfordulók(Gárdonyi szobor, Dobó évforduló, József Attila évforduló)</t>
  </si>
  <si>
    <t>II/207</t>
  </si>
  <si>
    <t>Európa Kulturális Fővárosa felhalmozási kiadások</t>
  </si>
  <si>
    <t>II/211</t>
  </si>
  <si>
    <t>Eger város és környékének turisztikai helyzetelemzése</t>
  </si>
  <si>
    <t>II/216</t>
  </si>
  <si>
    <t>Harlekin Bábszínház átalakítása</t>
  </si>
  <si>
    <t>II/226</t>
  </si>
  <si>
    <t>"Art " művészmozi fejlesztése</t>
  </si>
  <si>
    <t>II/228</t>
  </si>
  <si>
    <t>Művészetek Háza Kht tőkepótlás</t>
  </si>
  <si>
    <t>II/300</t>
  </si>
  <si>
    <t>Városi Televízió Kht-új törzstőke befizetés</t>
  </si>
  <si>
    <t>II/303</t>
  </si>
  <si>
    <t>Megyei Önkormányzatnak átadott pénzeszközök kulturális intézmények működtetéséhez</t>
  </si>
  <si>
    <t>V/1/1-3</t>
  </si>
  <si>
    <t>Heves Megyei Művelődési Központ akadálymentesítésére</t>
  </si>
  <si>
    <t>V/23</t>
  </si>
  <si>
    <t>EGAL Klub támogatása</t>
  </si>
  <si>
    <t>V/29</t>
  </si>
  <si>
    <t xml:space="preserve">Egri Barátnők a Jővőért Egyesület </t>
  </si>
  <si>
    <t>V/32</t>
  </si>
  <si>
    <t>Musica Aulica-Régi-zene Együtes támogatása</t>
  </si>
  <si>
    <t>V/33</t>
  </si>
  <si>
    <t>Agria Film Kft-nek az Uránia Filmszínház felújítása</t>
  </si>
  <si>
    <t>V/34</t>
  </si>
  <si>
    <t>Speciális Művészeti Műhely támogatása</t>
  </si>
  <si>
    <t>V/37</t>
  </si>
  <si>
    <t>Dobó Katica Nyugdíjas Klub támogatása</t>
  </si>
  <si>
    <t>V/38</t>
  </si>
  <si>
    <t>Színházak pályázati támogatása (Mikropódium Családi Bábszínház)</t>
  </si>
  <si>
    <t>V/53</t>
  </si>
  <si>
    <t>Művészetek Háza Kht. Tőketartalékba helyezés</t>
  </si>
  <si>
    <t>V/54</t>
  </si>
  <si>
    <t>Egri Junior Parnasszus Műhely Egyesület Műhelytalálkozó támogatása</t>
  </si>
  <si>
    <t>V/56</t>
  </si>
  <si>
    <t>Városi Televízió Eger Kht-tőketartalék emelése</t>
  </si>
  <si>
    <t>V/58</t>
  </si>
  <si>
    <t>Művészetek Háza Kht-nek pályázatok önrésze</t>
  </si>
  <si>
    <t>V/59</t>
  </si>
  <si>
    <t>Dobó Katica Nyugdíjas Szervezet Idősek Világnapja 2005.évi rendezvény támogatása</t>
  </si>
  <si>
    <t>V/60</t>
  </si>
  <si>
    <t>Tagi kölcsön-Művészetek Háza Kht.</t>
  </si>
  <si>
    <t>VI/5/5</t>
  </si>
  <si>
    <t>Heves Megyei Önkormányzattal közösen finanszírozott intézményekhez kapcsolódó tartalék</t>
  </si>
  <si>
    <t>VII/42</t>
  </si>
  <si>
    <t>Kulturális ágazat összesen</t>
  </si>
  <si>
    <t>V.</t>
  </si>
  <si>
    <t>Sport</t>
  </si>
  <si>
    <t>Egri Városi Sportiskola</t>
  </si>
  <si>
    <t>I/3/2</t>
  </si>
  <si>
    <t>Sporttevékenység</t>
  </si>
  <si>
    <t>II/15</t>
  </si>
  <si>
    <t>Uszoda használat</t>
  </si>
  <si>
    <t>II/42</t>
  </si>
  <si>
    <t>Agria-Komplexum Kft által működtetett ingatlanok felújítása</t>
  </si>
  <si>
    <t>II/90</t>
  </si>
  <si>
    <t>Agria-Komplexum Kft által működtetett ingatlanok beruházása</t>
  </si>
  <si>
    <t>II/168</t>
  </si>
  <si>
    <t>Felsővárosi Sportcentrum bővítése</t>
  </si>
  <si>
    <t>II/174</t>
  </si>
  <si>
    <t>Bozsik program keretében műfüves sportpálya építése</t>
  </si>
  <si>
    <t>II/175</t>
  </si>
  <si>
    <t>Termálfürdő fejlesztés</t>
  </si>
  <si>
    <t>II/180</t>
  </si>
  <si>
    <t>Felsővárosi Sportcentrum öltöző épület tervezése</t>
  </si>
  <si>
    <t>II/201</t>
  </si>
  <si>
    <t>Egri Futball Club Kht alapítása</t>
  </si>
  <si>
    <t>II/304</t>
  </si>
  <si>
    <t>Egri Termál Kft. Támogatása Uszoda működéséhez</t>
  </si>
  <si>
    <t>V/20</t>
  </si>
  <si>
    <t>Agria-Komplexum Kft támogatása</t>
  </si>
  <si>
    <t>V/25</t>
  </si>
  <si>
    <t>Tehetségek az Olimpiára Közalapítvány támogatása</t>
  </si>
  <si>
    <t>V/41</t>
  </si>
  <si>
    <t>Bakonyi Poroszkáló Túra Klub</t>
  </si>
  <si>
    <t>V/49</t>
  </si>
  <si>
    <t>Fedett uszoda beruházáshoz kapcsolódó hitel törlesztése</t>
  </si>
  <si>
    <t>VI/1-ből</t>
  </si>
  <si>
    <t>Fedett uszoda beruházásához kapcsolódó kötvény visszavásárlása</t>
  </si>
  <si>
    <t>Fedett uszoda építéséhez kapcsolódó kötvénykibocsátás kamata</t>
  </si>
  <si>
    <t>VI/2/2</t>
  </si>
  <si>
    <t>Fedett uszoda beruházáshoz kapcsolódó hitel kamata</t>
  </si>
  <si>
    <t>VI/2/3</t>
  </si>
  <si>
    <t>Fedett uszoda építéséhez kapcsolódó kötvénykibocsátás egyéb díjai és jutalékai</t>
  </si>
  <si>
    <t>VI/3</t>
  </si>
  <si>
    <t>Fedett uszoda vízforgatóhoz nyújtott KAC támogatás törlesztése</t>
  </si>
  <si>
    <t>VI/4</t>
  </si>
  <si>
    <t>Sport összesen</t>
  </si>
  <si>
    <t>VI.</t>
  </si>
  <si>
    <t>Kereskedelem és idegenforgalom</t>
  </si>
  <si>
    <t>Tourinform Eger Idegenforgalmi Információs Iroda</t>
  </si>
  <si>
    <t>I/21</t>
  </si>
  <si>
    <t>Idegenforgalmi szolgáltatás</t>
  </si>
  <si>
    <t>II/11</t>
  </si>
  <si>
    <t>Idegenforgalmi, kulturális rendezvények</t>
  </si>
  <si>
    <t>II/12</t>
  </si>
  <si>
    <t>Nemzetközi kapcsolatok</t>
  </si>
  <si>
    <t>II/14</t>
  </si>
  <si>
    <t>Borút Egyesület tagdíj</t>
  </si>
  <si>
    <t>II/47</t>
  </si>
  <si>
    <t>Vitkovics ház szoboralap építés</t>
  </si>
  <si>
    <t>II/229</t>
  </si>
  <si>
    <t>ÉMO Idegenforgalmi és Gazdaságfejlesztő Kht. törzstőke bevitel</t>
  </si>
  <si>
    <t>II/301</t>
  </si>
  <si>
    <t>Dobó bástyával összefüggő pályázat</t>
  </si>
  <si>
    <t>V/17</t>
  </si>
  <si>
    <t>Kopcsik Múzeum létrehozásához támogatás</t>
  </si>
  <si>
    <t>V/28</t>
  </si>
  <si>
    <t>Heves Megyei Önkormányzatnak Egri Vár és Erődrendszer turisztikai hasznosításának fejlesztésére</t>
  </si>
  <si>
    <t>V/52</t>
  </si>
  <si>
    <t>Egri Vár és Erődrendszer turisztikai hasznosításának fejlesztése című ROP pályázathoz önerő biztosítása</t>
  </si>
  <si>
    <t>VII/24</t>
  </si>
  <si>
    <t>Európa Kulturális Fővárosa - tanulmánytervek</t>
  </si>
  <si>
    <t>VII/29</t>
  </si>
  <si>
    <t>Kereskedelem és idegenforgalom összesen</t>
  </si>
  <si>
    <t>VII.</t>
  </si>
  <si>
    <t>Igazgatás, rend- és jogbiztonság</t>
  </si>
  <si>
    <t>Hivatásos Önkormányzati Tűzoltóság</t>
  </si>
  <si>
    <t>I/20</t>
  </si>
  <si>
    <t>Polgárvédelmi tevékenység</t>
  </si>
  <si>
    <t>II/23</t>
  </si>
  <si>
    <t>Önkormányzati igazgatási tevékenység</t>
  </si>
  <si>
    <t>II/24</t>
  </si>
  <si>
    <t>Önkormányzati vagyonbiztosítás</t>
  </si>
  <si>
    <t>II/25</t>
  </si>
  <si>
    <t>Internet szolgáltatás</t>
  </si>
  <si>
    <t>II/27</t>
  </si>
  <si>
    <t>Országgyűlési Képviselő Iroda működtetése</t>
  </si>
  <si>
    <t>II/33</t>
  </si>
  <si>
    <t>Körzeti igazgatási feladatok</t>
  </si>
  <si>
    <t>II/34</t>
  </si>
  <si>
    <t>Körzeti Alap</t>
  </si>
  <si>
    <t>II/48</t>
  </si>
  <si>
    <t>Országos Népszavazás</t>
  </si>
  <si>
    <t>II/53</t>
  </si>
  <si>
    <t>Városháza belső felújítás</t>
  </si>
  <si>
    <t>II/81</t>
  </si>
  <si>
    <t>Kossuth u.-i irodaépület átalakítása</t>
  </si>
  <si>
    <t>II/82</t>
  </si>
  <si>
    <t>Tűzoltóság vizesblokk felújítása</t>
  </si>
  <si>
    <t>II/88</t>
  </si>
  <si>
    <t>Polgármesteri Hivatal felújítási kiadásai</t>
  </si>
  <si>
    <t>II/89</t>
  </si>
  <si>
    <t>Polgármesteri Hivatal informatikai fejlesztés</t>
  </si>
  <si>
    <t>II/163</t>
  </si>
  <si>
    <t>Polgármesteri Hivatal felhalmozási kiadásai</t>
  </si>
  <si>
    <t>II/172</t>
  </si>
  <si>
    <t>Okmányiroda beléptető rendszer</t>
  </si>
  <si>
    <t>II/203</t>
  </si>
  <si>
    <t xml:space="preserve">Országgyűlési Képviselő Iroda </t>
  </si>
  <si>
    <t>II/222</t>
  </si>
  <si>
    <t>Hivatásos Önkormányzati Tűzoltóságok technikai eszközeinek belvizi, árvízvédekezés miatt szükséges pótlása, javítása</t>
  </si>
  <si>
    <t>II/230</t>
  </si>
  <si>
    <t>Cigány Kisebbségi Önkormányzat</t>
  </si>
  <si>
    <t>IV/1</t>
  </si>
  <si>
    <t>Egri Görög Önkormányzat</t>
  </si>
  <si>
    <t>IV/2</t>
  </si>
  <si>
    <t>Lengyel Kisebbségi Önkormányzat</t>
  </si>
  <si>
    <t>IV/3</t>
  </si>
  <si>
    <t>Egri Városi Rendőrkapitányság támogatása</t>
  </si>
  <si>
    <t>V/4</t>
  </si>
  <si>
    <t>Felnémeti Polgárőrség támogatása</t>
  </si>
  <si>
    <t>V/31</t>
  </si>
  <si>
    <t>Egri Polgárőrség támogatása</t>
  </si>
  <si>
    <t>V/35</t>
  </si>
  <si>
    <t>Városfejlesztő Kft. Térfigyelő-rendszer fejlesztése</t>
  </si>
  <si>
    <t>V/64</t>
  </si>
  <si>
    <t>Agria Speciálos Mentő és Tűzoltó Csoport belvízvédelmi feladatra szivattyú vásárlás</t>
  </si>
  <si>
    <t>V/65</t>
  </si>
  <si>
    <t>Igazgatás, rend- és jogbiztonság összesen</t>
  </si>
  <si>
    <t>VIII.</t>
  </si>
  <si>
    <t>Városgazdálkodás és városüzemeltetés</t>
  </si>
  <si>
    <t>Eger és Körzete Kistérségi Területfejlesztési Önkormányzati Társulás</t>
  </si>
  <si>
    <t>I/22</t>
  </si>
  <si>
    <t>Parkfenntartás</t>
  </si>
  <si>
    <t>II/1</t>
  </si>
  <si>
    <t>Köztisztaság</t>
  </si>
  <si>
    <t>II/2</t>
  </si>
  <si>
    <t>Közutak, hidak üzemeltetése</t>
  </si>
  <si>
    <t>II/3</t>
  </si>
  <si>
    <t>Települési vízellátás</t>
  </si>
  <si>
    <t>II/4</t>
  </si>
  <si>
    <t>Közvilágítás</t>
  </si>
  <si>
    <t>II/5</t>
  </si>
  <si>
    <t>Egyéb városüzemeltetési feladatok</t>
  </si>
  <si>
    <t>II/6</t>
  </si>
  <si>
    <t>Vízrendezés, vízelvezetés</t>
  </si>
  <si>
    <t>II/7</t>
  </si>
  <si>
    <t>Temetési szolgáltatás</t>
  </si>
  <si>
    <t>II/8</t>
  </si>
  <si>
    <t>Közterületfelügyelet</t>
  </si>
  <si>
    <t>II/9</t>
  </si>
  <si>
    <t>Átmeneti állati tetem gyűjtőhely üzemeltetése, ebtelep működtetése</t>
  </si>
  <si>
    <t>II/10</t>
  </si>
  <si>
    <t>Munkanélküliek egyéb önkormányzati foglalkoztatása</t>
  </si>
  <si>
    <t>II/29/11</t>
  </si>
  <si>
    <t>Eboltás</t>
  </si>
  <si>
    <t>II/32</t>
  </si>
  <si>
    <t>Környezetvédelmi feladatok</t>
  </si>
  <si>
    <t>II/39</t>
  </si>
  <si>
    <t>Önkormányzati Tervtanács</t>
  </si>
  <si>
    <t>II/40</t>
  </si>
  <si>
    <t>INNTEK KHT</t>
  </si>
  <si>
    <t>II/43</t>
  </si>
  <si>
    <t>Rágcsálóirtás</t>
  </si>
  <si>
    <t>II/46</t>
  </si>
  <si>
    <t>Közmunka program</t>
  </si>
  <si>
    <t>II/55</t>
  </si>
  <si>
    <t>Gazdaság fejlesztései koncepció</t>
  </si>
  <si>
    <t>II/56</t>
  </si>
  <si>
    <t>Balesetveszély és azonnali beavatkozást igénylő esetek</t>
  </si>
  <si>
    <t>II/71</t>
  </si>
  <si>
    <t>Intézmények tervszerű kisfelújítása</t>
  </si>
  <si>
    <t>II/72</t>
  </si>
  <si>
    <t>Tervezés, előkészítés</t>
  </si>
  <si>
    <t>II/73</t>
  </si>
  <si>
    <t>Akadálymentes közlekedés</t>
  </si>
  <si>
    <t>II/74</t>
  </si>
  <si>
    <t>Csapadékvíz rendezési feladatok</t>
  </si>
  <si>
    <t>II/77</t>
  </si>
  <si>
    <t>Járdák, parkolók felújítása</t>
  </si>
  <si>
    <t>II/78</t>
  </si>
  <si>
    <t>Játszótér felújítás</t>
  </si>
  <si>
    <t>II/79</t>
  </si>
  <si>
    <t>Útfelújítások</t>
  </si>
  <si>
    <t>II/80</t>
  </si>
  <si>
    <t>Egészségház u. 11. sz. zöldfelület felújítása</t>
  </si>
  <si>
    <t>II/83</t>
  </si>
  <si>
    <t>Dobó tér parkfelújítás</t>
  </si>
  <si>
    <t>II/84</t>
  </si>
  <si>
    <t>Érsekkert bejérat barokk kapu</t>
  </si>
  <si>
    <t>II/85</t>
  </si>
  <si>
    <t>Érsekkert park felújítás</t>
  </si>
  <si>
    <t>II/86</t>
  </si>
  <si>
    <t>Zöldfelület felújítás</t>
  </si>
  <si>
    <t>II/87</t>
  </si>
  <si>
    <t>Knézich K. u. közlekedési felületek felújítása</t>
  </si>
  <si>
    <t>II/91</t>
  </si>
  <si>
    <t>Lenkey sírhely felújítás</t>
  </si>
  <si>
    <t>II/92</t>
  </si>
  <si>
    <t>Szabályozási terv és helyi építési szabályzat</t>
  </si>
  <si>
    <t>II/152</t>
  </si>
  <si>
    <t>Parkolók, járdák építése</t>
  </si>
  <si>
    <t>II/153</t>
  </si>
  <si>
    <t>Pince és partfal veszélyelhárítás</t>
  </si>
  <si>
    <t>II/154</t>
  </si>
  <si>
    <t>38.</t>
  </si>
  <si>
    <t>Útberuházások</t>
  </si>
  <si>
    <t>II/155</t>
  </si>
  <si>
    <t>39.</t>
  </si>
  <si>
    <t>Egerszalóki csere erdősítés</t>
  </si>
  <si>
    <t>II/156</t>
  </si>
  <si>
    <t>40.</t>
  </si>
  <si>
    <t>Eger-Andornaktálya közti kerékpárút-építés GKM pályázaton való részvétel önerő biztosítása</t>
  </si>
  <si>
    <t>II/157</t>
  </si>
  <si>
    <t>41.</t>
  </si>
  <si>
    <t>Külsősor úti közvilágítás</t>
  </si>
  <si>
    <t>II/158</t>
  </si>
  <si>
    <t>42.</t>
  </si>
  <si>
    <t>Urnafal és urnasírhely építés</t>
  </si>
  <si>
    <t>II/159</t>
  </si>
  <si>
    <t>43.</t>
  </si>
  <si>
    <t>Közvilágítás-létesítés, -korszerűsítés lakossági igények alapján</t>
  </si>
  <si>
    <t>II/161</t>
  </si>
  <si>
    <t>44.</t>
  </si>
  <si>
    <t>Szent Miklós városrész rehabilitációja</t>
  </si>
  <si>
    <t>II/162</t>
  </si>
  <si>
    <t>45.</t>
  </si>
  <si>
    <t>Vécsey-völgy - Kőporos dűlő közötti mezőgazdasági feltáró út pályázat előkészítése</t>
  </si>
  <si>
    <t>II/164</t>
  </si>
  <si>
    <t>46.</t>
  </si>
  <si>
    <t>Komplex elektronikus közigazgatási rendszer kialakítása Egerben PEA pályázat igény saját erő</t>
  </si>
  <si>
    <t>II/165</t>
  </si>
  <si>
    <t>47.</t>
  </si>
  <si>
    <t>Iparosított technológiával épült lakóépületek energiatakarékos rekonstrukciója</t>
  </si>
  <si>
    <t>II/166</t>
  </si>
  <si>
    <t>48.</t>
  </si>
  <si>
    <t>Szépasszonyvölgy fejlesztés</t>
  </si>
  <si>
    <t>II/167</t>
  </si>
  <si>
    <t>49.</t>
  </si>
  <si>
    <t>Déli iparterület talajszennyezés miatt</t>
  </si>
  <si>
    <t>II/169</t>
  </si>
  <si>
    <t>50.</t>
  </si>
  <si>
    <t>Város a város alatt projekt előkészítésére kapott támogatás önereje</t>
  </si>
  <si>
    <t>II/170</t>
  </si>
  <si>
    <t>51.</t>
  </si>
  <si>
    <t>Farkasvölgyi-árok nyomvonaláthelyezés</t>
  </si>
  <si>
    <t>II/171</t>
  </si>
  <si>
    <t>52.</t>
  </si>
  <si>
    <t>Eger-Egerszalók közötti összekötő út</t>
  </si>
  <si>
    <t>II/176</t>
  </si>
  <si>
    <t>53.</t>
  </si>
  <si>
    <t>II/177</t>
  </si>
  <si>
    <t>54.</t>
  </si>
  <si>
    <t>Ingatlan vársárláshoz kapcsolódó átalakítás</t>
  </si>
  <si>
    <t>II/179</t>
  </si>
  <si>
    <t>55.</t>
  </si>
  <si>
    <t>Nagylapos terület fejlesztés</t>
  </si>
  <si>
    <t>II/182</t>
  </si>
  <si>
    <t>56.</t>
  </si>
  <si>
    <t>Ipari területek tömegközlekedése és csapadékvíz elvezetése</t>
  </si>
  <si>
    <t>II/183</t>
  </si>
  <si>
    <t>57.</t>
  </si>
  <si>
    <t>Homok úti külterületi rész út-és csapadékvíz terve</t>
  </si>
  <si>
    <t>II/184</t>
  </si>
  <si>
    <t>58.</t>
  </si>
  <si>
    <t>Lisz Ferenc tér parképítés</t>
  </si>
  <si>
    <t>II/185</t>
  </si>
  <si>
    <t>59.</t>
  </si>
  <si>
    <t>Érsekkert bejárat átalakítás</t>
  </si>
  <si>
    <t>II/186</t>
  </si>
  <si>
    <t>60.</t>
  </si>
  <si>
    <t>Pozsonyi úti játszótér építés</t>
  </si>
  <si>
    <t>II/189</t>
  </si>
  <si>
    <t>61.</t>
  </si>
  <si>
    <t>Felnémeti városrész rehabilitációja</t>
  </si>
  <si>
    <t>II/191</t>
  </si>
  <si>
    <t>62.</t>
  </si>
  <si>
    <t>Pásztorvölgy járszótér építés</t>
  </si>
  <si>
    <t>II/194</t>
  </si>
  <si>
    <t>63.</t>
  </si>
  <si>
    <t>Kőlyuk út mentén járda építés</t>
  </si>
  <si>
    <t>II/195</t>
  </si>
  <si>
    <t>64.</t>
  </si>
  <si>
    <t>Szent József forrás kerítés építés</t>
  </si>
  <si>
    <t>II/197</t>
  </si>
  <si>
    <t>65.</t>
  </si>
  <si>
    <t>Sertekapu u. 11. sz. ingatlantól induló pinceveszély elhárítás</t>
  </si>
  <si>
    <t>II/198</t>
  </si>
  <si>
    <t>66.</t>
  </si>
  <si>
    <t>Gyepmesteri telep felhalmozási kiadások</t>
  </si>
  <si>
    <t>II199</t>
  </si>
  <si>
    <t>67.</t>
  </si>
  <si>
    <t>Déli iparterület felszín alatti vízelvezetés feltárása</t>
  </si>
  <si>
    <t>II/200</t>
  </si>
  <si>
    <t>68.</t>
  </si>
  <si>
    <t>Eger, Kistályai u. közvilágítás</t>
  </si>
  <si>
    <t>II/202</t>
  </si>
  <si>
    <t>69.</t>
  </si>
  <si>
    <t>Köztársaság tér 10. sz. ingatlan megvásárlása</t>
  </si>
  <si>
    <t>II/204</t>
  </si>
  <si>
    <t>70.</t>
  </si>
  <si>
    <t>Belterületi csapadékvízelvezetési koncepció készítése</t>
  </si>
  <si>
    <t>II/205</t>
  </si>
  <si>
    <t>71.</t>
  </si>
  <si>
    <t>Déli iparterület szennyvíz</t>
  </si>
  <si>
    <t>II/208</t>
  </si>
  <si>
    <t>72.</t>
  </si>
  <si>
    <t>Veres P.-Szövetkezet u. csapadékcsatorna-építés</t>
  </si>
  <si>
    <t>II/212</t>
  </si>
  <si>
    <t>73.</t>
  </si>
  <si>
    <t>Ipolyi u. csapadékcsatorna-építés</t>
  </si>
  <si>
    <t>II/213</t>
  </si>
  <si>
    <t>74.</t>
  </si>
  <si>
    <t>Eger, Széchenyi u. 61. sz. ingatlan megvásárlása</t>
  </si>
  <si>
    <t>II/214</t>
  </si>
  <si>
    <t>75.</t>
  </si>
  <si>
    <t>Közterület felügyelet felhalmozási kiadások</t>
  </si>
  <si>
    <t>II/215</t>
  </si>
  <si>
    <t>76.</t>
  </si>
  <si>
    <t>Egészségügyi és építési, bontási hulladék kezelése</t>
  </si>
  <si>
    <t>II/217</t>
  </si>
  <si>
    <t>77.</t>
  </si>
  <si>
    <t>Kistályai út buszöböl</t>
  </si>
  <si>
    <t>II/219</t>
  </si>
  <si>
    <t>78.</t>
  </si>
  <si>
    <t>Vécsey- völgy úti vízgyűjtő</t>
  </si>
  <si>
    <t>II/220</t>
  </si>
  <si>
    <t>79.</t>
  </si>
  <si>
    <t>Parképítés</t>
  </si>
  <si>
    <t>II/221</t>
  </si>
  <si>
    <t>80.</t>
  </si>
  <si>
    <t>Kerékpárút-építés</t>
  </si>
  <si>
    <t>II/223</t>
  </si>
  <si>
    <t>81.</t>
  </si>
  <si>
    <t>Belvárosi beléptetőrendszer</t>
  </si>
  <si>
    <t>II/224</t>
  </si>
  <si>
    <t>82.</t>
  </si>
  <si>
    <t>Lájer Dezső út mentesítő csapadékcsatorna építés</t>
  </si>
  <si>
    <t>II/225</t>
  </si>
  <si>
    <t>83.</t>
  </si>
  <si>
    <t>Tűzzománc városcímer készítése</t>
  </si>
  <si>
    <t>II/227</t>
  </si>
  <si>
    <t>84.</t>
  </si>
  <si>
    <t>Bérlakás visszaadással kapcsolatos kiadások</t>
  </si>
  <si>
    <t>II/251</t>
  </si>
  <si>
    <t>85.</t>
  </si>
  <si>
    <t>EVAT Rt kezelésében lévő önkormányzati vagyon hasznosításával összefüggő kiadások</t>
  </si>
  <si>
    <t>II/252</t>
  </si>
  <si>
    <t>86.</t>
  </si>
  <si>
    <t>Bérbeadott ingatlanokkal kapcsolatos kiadások</t>
  </si>
  <si>
    <t>II/253</t>
  </si>
  <si>
    <t>87.</t>
  </si>
  <si>
    <t>Bérlakásértékesítéssel kapcsolatos kiadások</t>
  </si>
  <si>
    <t>II/254</t>
  </si>
  <si>
    <t>88.</t>
  </si>
  <si>
    <t>Nem lakás céljára szolgáló helyiségek visszaadásával kapcsolatos kiadások</t>
  </si>
  <si>
    <t>II/255</t>
  </si>
  <si>
    <t>89.</t>
  </si>
  <si>
    <t xml:space="preserve">Vagyoni jellegű kiadások </t>
  </si>
  <si>
    <t>II/257</t>
  </si>
  <si>
    <t>90.</t>
  </si>
  <si>
    <t>Iparfejlesztéhez területvásárlás</t>
  </si>
  <si>
    <t>II/259</t>
  </si>
  <si>
    <t>91.</t>
  </si>
  <si>
    <t>Ingatlancserével kapcsolatos kiadások</t>
  </si>
  <si>
    <t>II/260</t>
  </si>
  <si>
    <t>92.</t>
  </si>
  <si>
    <t>Telek visszavásárlás (Rozália út)</t>
  </si>
  <si>
    <t>II/261</t>
  </si>
  <si>
    <t>93.</t>
  </si>
  <si>
    <t>Hulladékgazdálkodási Társulás működési kiadásai</t>
  </si>
  <si>
    <t>III/1</t>
  </si>
  <si>
    <t>94.</t>
  </si>
  <si>
    <t>Környezetvédelmi és természetvédelmi támogatások</t>
  </si>
  <si>
    <t>V/5/1</t>
  </si>
  <si>
    <t>95.</t>
  </si>
  <si>
    <t>Megyei Területfejlesztési Tanács működésének támogatása</t>
  </si>
  <si>
    <t>V/6</t>
  </si>
  <si>
    <t>96.</t>
  </si>
  <si>
    <t>Önerős közműtámogatás</t>
  </si>
  <si>
    <t>V/8</t>
  </si>
  <si>
    <t>97.</t>
  </si>
  <si>
    <t>Települési folyékony hulladék ártalmatlanításának támogatása</t>
  </si>
  <si>
    <t>V/16</t>
  </si>
  <si>
    <t>98.</t>
  </si>
  <si>
    <t>Heves Megyei Vízmű Rt támogatása</t>
  </si>
  <si>
    <t>V/19</t>
  </si>
  <si>
    <t>99.</t>
  </si>
  <si>
    <t>Városgondozás Kft működési támogatása</t>
  </si>
  <si>
    <t>V/24</t>
  </si>
  <si>
    <t>100.</t>
  </si>
  <si>
    <t>Agria Volán Rt működési támogatása</t>
  </si>
  <si>
    <t>V/27</t>
  </si>
  <si>
    <t>101.</t>
  </si>
  <si>
    <t>102.</t>
  </si>
  <si>
    <t>Felnémeti Temetőért Alapítvány támogatása</t>
  </si>
  <si>
    <t>V/36</t>
  </si>
  <si>
    <t>103.</t>
  </si>
  <si>
    <t>Egri Városfejlesztő Kft támogatása</t>
  </si>
  <si>
    <t>V/39</t>
  </si>
  <si>
    <t>104.</t>
  </si>
  <si>
    <t>Állati tetem ártalmatlanítására pályázati önerő</t>
  </si>
  <si>
    <t>V/43</t>
  </si>
  <si>
    <t>105.</t>
  </si>
  <si>
    <t>Lakossági közműfejlesztési támogatás</t>
  </si>
  <si>
    <t>V/45</t>
  </si>
  <si>
    <t>106.</t>
  </si>
  <si>
    <t>Ózdi Martinsalak felhasználása miatt kárt szenvedett lakóépületek tulajdonosainak kártalanítása</t>
  </si>
  <si>
    <t>V/47</t>
  </si>
  <si>
    <t>107.</t>
  </si>
  <si>
    <t>EVAT RT-nek ortfoto készítése</t>
  </si>
  <si>
    <t>V/51</t>
  </si>
  <si>
    <t>108.</t>
  </si>
  <si>
    <t>Heves Megyei Vízmű Rt-nak lakossági víz- és csatorna szolgáltatás támogatása</t>
  </si>
  <si>
    <t>V/55</t>
  </si>
  <si>
    <t>109.</t>
  </si>
  <si>
    <t>Malomárok u. 46-52. távfűtési alapvezeték felújításához támogatás</t>
  </si>
  <si>
    <t>V/63</t>
  </si>
  <si>
    <t>110.</t>
  </si>
  <si>
    <t>Szennyvíztisztító telep fejlesztéséhez kapcsolódó hitel törlesztése</t>
  </si>
  <si>
    <t>111.</t>
  </si>
  <si>
    <t>Szennyvíztisztító telep fejlesztéséhez kapcsolódó hitel kamata</t>
  </si>
  <si>
    <t>VI/2/1</t>
  </si>
  <si>
    <t>112.</t>
  </si>
  <si>
    <t>Malomárok u. 46-52. távfűtési alapvezeték felújításához kölcsön</t>
  </si>
  <si>
    <t>VI/5/3</t>
  </si>
  <si>
    <t>113.</t>
  </si>
  <si>
    <t>Vagyoni bevételekhez kapcsolódó tartalék</t>
  </si>
  <si>
    <t>VII/4</t>
  </si>
  <si>
    <t>114.</t>
  </si>
  <si>
    <t>Vis maior tartaléka</t>
  </si>
  <si>
    <t>VII/6</t>
  </si>
  <si>
    <t>115.</t>
  </si>
  <si>
    <t>Inertlerakó létesítése feldolgozó üzemmel című PEA pályázat megvalósításához tartalék</t>
  </si>
  <si>
    <t>VII/22</t>
  </si>
  <si>
    <t>116.</t>
  </si>
  <si>
    <t>Eger-Egerszalók közötti összekötő út ROP pályázathoz saját erő tartaléka</t>
  </si>
  <si>
    <t>VII/26</t>
  </si>
  <si>
    <t>117.</t>
  </si>
  <si>
    <t>Felnémet-Nagylapos ROP pályázathoz pályázati önerő biztosítása</t>
  </si>
  <si>
    <t>VII/28</t>
  </si>
  <si>
    <t>118.</t>
  </si>
  <si>
    <t>Déli iparterület szennyvízcsatorna-építés</t>
  </si>
  <si>
    <t>VII/30</t>
  </si>
  <si>
    <t>119.</t>
  </si>
  <si>
    <t>Bosch feltáró út és közművek II. ütem</t>
  </si>
  <si>
    <t>VII/31</t>
  </si>
  <si>
    <t>120.</t>
  </si>
  <si>
    <t>VII/37/2-3</t>
  </si>
  <si>
    <t>Városgazdálkodás és városüzemeltetés összesen</t>
  </si>
  <si>
    <t>IX.</t>
  </si>
  <si>
    <t>Mezőgazdaság</t>
  </si>
  <si>
    <t>Külterületi utak fenntartása</t>
  </si>
  <si>
    <t>II/28/1</t>
  </si>
  <si>
    <t>Mezőőri szolgálat</t>
  </si>
  <si>
    <t>II/28/2</t>
  </si>
  <si>
    <t>Egyéb mezőgazdasági feladatokkal összefüggő kiadások</t>
  </si>
  <si>
    <t>II/36</t>
  </si>
  <si>
    <t>Mezőgazdaság összesen</t>
  </si>
  <si>
    <t>X.</t>
  </si>
  <si>
    <t>Egyéb</t>
  </si>
  <si>
    <t>ÁFA befizetés</t>
  </si>
  <si>
    <t>II/26</t>
  </si>
  <si>
    <t>Esküvői, névadói szolgáltatás</t>
  </si>
  <si>
    <t>II/35</t>
  </si>
  <si>
    <t>Pályázatok benyújtásával kapcsolatos kiadások</t>
  </si>
  <si>
    <t>II/256</t>
  </si>
  <si>
    <t>Közbeszerzési tervek és közbeszerzési összegzések előkészítése</t>
  </si>
  <si>
    <t>II/258</t>
  </si>
  <si>
    <t>Alapítványok és civil szervezetek támogatása</t>
  </si>
  <si>
    <t>V/3</t>
  </si>
  <si>
    <t>Levegőszennyezést mérő állomásnak pollenmérésre támogatás</t>
  </si>
  <si>
    <t>V/5/2</t>
  </si>
  <si>
    <t>Egri Kistérség Többcélú Társulásának támogatása</t>
  </si>
  <si>
    <t>V/26</t>
  </si>
  <si>
    <t>Egyéb fejlesztési célú hitel törlesztés 2000. évi</t>
  </si>
  <si>
    <t>Fejlesztési célú hitel törlesztés 2003. évi</t>
  </si>
  <si>
    <t xml:space="preserve">Egyéb fejlesztési célú hitel kamata </t>
  </si>
  <si>
    <t>VI/2/4</t>
  </si>
  <si>
    <t>Általános tartalék</t>
  </si>
  <si>
    <t>VII/1</t>
  </si>
  <si>
    <t>Polgármesteri céltartalék</t>
  </si>
  <si>
    <t>VII/2</t>
  </si>
  <si>
    <t>Címkézett iparűzési adó miatti tartalék</t>
  </si>
  <si>
    <t>VII/3</t>
  </si>
  <si>
    <t>Áremelések miatti céltartalék</t>
  </si>
  <si>
    <t>VII/5</t>
  </si>
  <si>
    <t>Államháztartási céltartalék (költségvetési törvény által előírt)</t>
  </si>
  <si>
    <t>VII/7</t>
  </si>
  <si>
    <t>Pályázati tartalék</t>
  </si>
  <si>
    <t>VII/32</t>
  </si>
  <si>
    <t>Érdekeltségi alap</t>
  </si>
  <si>
    <t>VII/33</t>
  </si>
  <si>
    <t>Önkormányzati feladatellátáshoz kapcsolódó tartalék</t>
  </si>
  <si>
    <t>VII/35</t>
  </si>
  <si>
    <t>Pályázati előfinanszírozási alap</t>
  </si>
  <si>
    <t>VII/36</t>
  </si>
  <si>
    <t>Feladatokkal és szerződéssel lekötött</t>
  </si>
  <si>
    <t>VIII/1</t>
  </si>
  <si>
    <t>IX</t>
  </si>
  <si>
    <t>Vállalkozási tevékenység eredményének visszaforgatása</t>
  </si>
  <si>
    <t>Alulfinanszírozás kiutalása az intézményeknek</t>
  </si>
  <si>
    <t>Intézmények pénzmaradvány-elvonásának befizetése</t>
  </si>
  <si>
    <t>Egyéb összesen</t>
  </si>
  <si>
    <t>KIADÁSOK ÖSSZESEN</t>
  </si>
  <si>
    <r>
      <t xml:space="preserve">Működési költségvetés </t>
    </r>
    <r>
      <rPr>
        <sz val="12"/>
        <rFont val="Times New Roman CE"/>
        <family val="1"/>
      </rPr>
      <t>/1 Előirányzati csoport/</t>
    </r>
  </si>
  <si>
    <r>
      <t xml:space="preserve">Felhalmozási kiadások                                       </t>
    </r>
    <r>
      <rPr>
        <sz val="12"/>
        <rFont val="Times New Roman CE"/>
        <family val="1"/>
      </rPr>
      <t>/2 Előirányzati csoport/</t>
    </r>
  </si>
  <si>
    <r>
      <t>Személyi juttatások</t>
    </r>
    <r>
      <rPr>
        <b/>
        <sz val="8"/>
        <rFont val="Times New Roman CE"/>
        <family val="1"/>
      </rPr>
      <t xml:space="preserve">           </t>
    </r>
    <r>
      <rPr>
        <sz val="8"/>
        <rFont val="Times New Roman CE"/>
        <family val="1"/>
      </rPr>
      <t xml:space="preserve"> /1 Kiemelt előiányzat/</t>
    </r>
  </si>
  <si>
    <r>
      <t>Munkaadókat terhelő járulékok</t>
    </r>
    <r>
      <rPr>
        <b/>
        <sz val="8"/>
        <rFont val="Times New Roman CE"/>
        <family val="1"/>
      </rPr>
      <t xml:space="preserve">                </t>
    </r>
    <r>
      <rPr>
        <sz val="8"/>
        <rFont val="Times New Roman CE"/>
        <family val="1"/>
      </rPr>
      <t xml:space="preserve"> /2 Kiemelt előirányzat/</t>
    </r>
  </si>
  <si>
    <r>
      <t>Dologi kiadások</t>
    </r>
    <r>
      <rPr>
        <b/>
        <sz val="8"/>
        <rFont val="Times New Roman CE"/>
        <family val="1"/>
      </rPr>
      <t xml:space="preserve">          </t>
    </r>
    <r>
      <rPr>
        <sz val="8"/>
        <rFont val="Times New Roman CE"/>
        <family val="1"/>
      </rPr>
      <t>/3 Kiemelt előirányzat/</t>
    </r>
  </si>
  <si>
    <r>
      <t>Ellátottak pénzbeli juttatásai</t>
    </r>
    <r>
      <rPr>
        <sz val="8"/>
        <rFont val="Times New Roman CE"/>
        <family val="1"/>
      </rPr>
      <t xml:space="preserve">          /4 Kiemelt előirányzat/</t>
    </r>
  </si>
  <si>
    <r>
      <t>Egyéb működési célú támogatások, kiadások</t>
    </r>
    <r>
      <rPr>
        <b/>
        <sz val="8"/>
        <rFont val="Times New Roman CE"/>
        <family val="1"/>
      </rPr>
      <t xml:space="preserve">                   /</t>
    </r>
    <r>
      <rPr>
        <sz val="8"/>
        <rFont val="Times New Roman CE"/>
        <family val="1"/>
      </rPr>
      <t>5 Kiemelt előirányzat/</t>
    </r>
  </si>
  <si>
    <r>
      <t>Beruházások</t>
    </r>
    <r>
      <rPr>
        <sz val="8"/>
        <rFont val="Times New Roman CE"/>
        <family val="1"/>
      </rPr>
      <t xml:space="preserve">              /1 Kiemelt előirányzat/</t>
    </r>
  </si>
  <si>
    <r>
      <t>Felújítás</t>
    </r>
    <r>
      <rPr>
        <sz val="8"/>
        <rFont val="Times New Roman CE"/>
        <family val="1"/>
      </rPr>
      <t xml:space="preserve">            /2 Kiemelt előirányzat/</t>
    </r>
  </si>
  <si>
    <r>
      <t>Egyéb felhalmozási kiadások</t>
    </r>
    <r>
      <rPr>
        <sz val="8"/>
        <rFont val="Times New Roman CE"/>
        <family val="1"/>
      </rPr>
      <t xml:space="preserve">                      /3 Kiemelt előirányzat/</t>
    </r>
  </si>
  <si>
    <t>3/a. sz. kimutatás</t>
  </si>
  <si>
    <t>2005. évi előirányzat</t>
  </si>
  <si>
    <t>2005. mód. XII. 30.</t>
  </si>
  <si>
    <t>Teljesítés</t>
  </si>
  <si>
    <t>Pénzügyi teljesítés százaléka</t>
  </si>
  <si>
    <t>Személyi juttatások (1 kiemelt előirányzat) összesen</t>
  </si>
  <si>
    <t>Munkaadókat terhelő járulékok (2 kiemelt előirányzat) összesen</t>
  </si>
  <si>
    <t>Gyógyszer</t>
  </si>
  <si>
    <t>Irodaszer, nyomtatvány beszerzése</t>
  </si>
  <si>
    <t>Könyv, folyóirat, egyéb információhordozó beszerzése</t>
  </si>
  <si>
    <t>Hajtó- és kenőanyag beszerzése</t>
  </si>
  <si>
    <t>Kisértékű tárgyi eszköz, szellemi termék beszerzés</t>
  </si>
  <si>
    <t>Munkaruha - védőruha - védőszemüveg</t>
  </si>
  <si>
    <t>Egyéb készletbeszerzés</t>
  </si>
  <si>
    <t xml:space="preserve">Nem adatátviteli célú távközlési díjak </t>
  </si>
  <si>
    <t>Adatátviteli célú távközlési díjak</t>
  </si>
  <si>
    <t>Egyéb kommunikációs szolgáltatások</t>
  </si>
  <si>
    <t>Bérleti és lízing díjak</t>
  </si>
  <si>
    <t>Szállítási szolgáltatás</t>
  </si>
  <si>
    <t>Gázenergia-szolgáltatás díja</t>
  </si>
  <si>
    <t>Villamosenergia-szolgáltatás díja</t>
  </si>
  <si>
    <t>Víz- és csatorna díjak</t>
  </si>
  <si>
    <t>Karbantartási, kisjavítási szolgáltatások kiadásai</t>
  </si>
  <si>
    <t>Egyéb üzemeltetési, fenntartási szolgáltatási kiadások</t>
  </si>
  <si>
    <t>Vásárolt közszolgáltatás</t>
  </si>
  <si>
    <t>Vásárolt termékek és szolgáltatások általános forgalmi adója</t>
  </si>
  <si>
    <t>Belföldi kiküldetés</t>
  </si>
  <si>
    <t>Külföldi kiküldetés</t>
  </si>
  <si>
    <t>Reprezentáció</t>
  </si>
  <si>
    <t>Reklám és propaganda kiadások</t>
  </si>
  <si>
    <t>Egyéb dologi kiadások</t>
  </si>
  <si>
    <t>Számlázott szellemi tevékenység</t>
  </si>
  <si>
    <t>Egyéb befizetési kötelezettség</t>
  </si>
  <si>
    <t>Munkáltató által fizetett személyi jövedelemadó</t>
  </si>
  <si>
    <t>Nemzetközi tagsági díjak</t>
  </si>
  <si>
    <t>Adók, díjak, egyéb befizetések</t>
  </si>
  <si>
    <t>Továbbszámlázott közüzemi díjak</t>
  </si>
  <si>
    <t>Dologi kiadások  (3 kiemelt előirányzat) összesen</t>
  </si>
  <si>
    <t>Egyéb működési célú támogatások, kiadáok (5 kiemelet előirányzat) összesen</t>
  </si>
  <si>
    <t>Önkormányzati igazgatási tevékenység (24 címszám 1 alcímszám) összesen</t>
  </si>
  <si>
    <t>3/b. sz. kimutatás</t>
  </si>
  <si>
    <t>Sor-     szám</t>
  </si>
  <si>
    <t>2004. évi módosított előirányzat</t>
  </si>
  <si>
    <t>2005. évi teljesítés</t>
  </si>
  <si>
    <t>Hajtó- és kenőanyag beszerzés</t>
  </si>
  <si>
    <t>Kisértékű tárgyi eszköz beszerzése</t>
  </si>
  <si>
    <t>Munkaruha, védőruha</t>
  </si>
  <si>
    <t>Nem adatátviteli célú távközlési díjak</t>
  </si>
  <si>
    <t>Gázenergia szolgáltatás díja</t>
  </si>
  <si>
    <t>Villamosenergia szolgáltatás díja</t>
  </si>
  <si>
    <t>Vásárolt közsolgáltatás</t>
  </si>
  <si>
    <t>Államháztarási kívülre  továbbszámlázott szolgáltatás</t>
  </si>
  <si>
    <t>Egyéb különféle dologi kiadások - dogozók részére okt. képzés</t>
  </si>
  <si>
    <t>Dologi kiadások (3 kiemelt előirányzat) összesen</t>
  </si>
  <si>
    <t>3/c. sz.  kimutatás</t>
  </si>
  <si>
    <t>Sor-       szám</t>
  </si>
  <si>
    <t>2005.  évi előirányzat</t>
  </si>
  <si>
    <t>Bérleti és lízingdíjak</t>
  </si>
  <si>
    <t>Egyéb különféle dologi kiadások-dolg. r. okt. képz.</t>
  </si>
  <si>
    <t>3/d. sz. kimutatás</t>
  </si>
  <si>
    <t>Kisértékű tárgyi eszköz és szellemi termék</t>
  </si>
  <si>
    <t>Kommunikációs szolgáltatás</t>
  </si>
  <si>
    <t>Egyéb különféle dologi kiadáok</t>
  </si>
  <si>
    <r>
      <t>Körzeti igazgatási feladatok /Városi Gyámhivatal/ 34</t>
    </r>
    <r>
      <rPr>
        <sz val="10"/>
        <rFont val="Times New Roman CE"/>
        <family val="1"/>
      </rPr>
      <t xml:space="preserve"> címszám 1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</si>
  <si>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/Építésügyi feladatok/ 34</t>
    </r>
    <r>
      <rPr>
        <sz val="10"/>
        <rFont val="Times New Roman CE"/>
        <family val="1"/>
      </rPr>
      <t xml:space="preserve"> címszám 2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</si>
  <si>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/Okmányiroda/ 34</t>
    </r>
    <r>
      <rPr>
        <sz val="10"/>
        <rFont val="Times New Roman CE"/>
        <family val="1"/>
      </rPr>
      <t xml:space="preserve"> címszám 3 alcímszám</t>
    </r>
    <r>
      <rPr>
        <b/>
        <sz val="10"/>
        <rFont val="Times New Roman CE"/>
        <family val="1"/>
      </rPr>
      <t xml:space="preserve"> összesen</t>
    </r>
  </si>
  <si>
    <t xml:space="preserve">4. sz. kimutatás </t>
  </si>
  <si>
    <t>2005. évben kifizetett szociális juttatások részletezése</t>
  </si>
  <si>
    <t>Szociális juttatások megnevezése</t>
  </si>
  <si>
    <t>Juttatásokat igénybevevők száma (fő)</t>
  </si>
  <si>
    <t>2005. évi tényleges kiadás</t>
  </si>
  <si>
    <t>Személyi juttatások</t>
  </si>
  <si>
    <t>Munkaadókat                 terhelő            járulékok</t>
  </si>
  <si>
    <t>Dologi kiadások</t>
  </si>
  <si>
    <t>Egyéb működési                      célú támogatások, kiadások</t>
  </si>
  <si>
    <t>Rendszeres szociális segély</t>
  </si>
  <si>
    <t>Rendszeres gyermekvédelmi támogatás</t>
  </si>
  <si>
    <t>Ápolási díj - alanyi jogon</t>
  </si>
  <si>
    <t>Ápolási díj méltányossági alapon</t>
  </si>
  <si>
    <t>Közgyógyellátás</t>
  </si>
  <si>
    <t>Időskorúak járadéka</t>
  </si>
  <si>
    <t>Lakásfenntartási támogatás alanyi jogon</t>
  </si>
  <si>
    <t>Átmeneti segély</t>
  </si>
  <si>
    <t>Temetési segély</t>
  </si>
  <si>
    <t>Köztemetés</t>
  </si>
  <si>
    <t>Fürdőszolgáltatás</t>
  </si>
  <si>
    <t>Munkanélküliek rendszeres szociális segélye</t>
  </si>
  <si>
    <t>Rendkívüli gyermekvédelmi támogatás</t>
  </si>
  <si>
    <t>Adósságkezelési támogatás</t>
  </si>
  <si>
    <t>Hitelek, támog. kölcs. igénybev. és visszatér. összesen:</t>
  </si>
  <si>
    <t>Előző évek pénzmaradványa</t>
  </si>
  <si>
    <t>2004. évi normatív állami támogatás kiegészítés</t>
  </si>
  <si>
    <t>Függő, átfutó bevételek</t>
  </si>
  <si>
    <t>KIADÁSOK ÖSZESEN:</t>
  </si>
  <si>
    <t>12. sz. kumutatás</t>
  </si>
  <si>
    <t>1999-2004. évek fel nem használt pénzmaradványa 2005. december 31-én</t>
  </si>
  <si>
    <t>1999. év</t>
  </si>
  <si>
    <t>2000. év</t>
  </si>
  <si>
    <t>2001. év</t>
  </si>
  <si>
    <t>2002.év</t>
  </si>
  <si>
    <t>2003.év</t>
  </si>
  <si>
    <t>2004.év</t>
  </si>
  <si>
    <t>Ebből:                         kötelezett-   séggel és  igérvénnyel   terhelt</t>
  </si>
  <si>
    <t>I. Bérlakásértékesítésből képződött maradványa</t>
  </si>
  <si>
    <t>Lakáspolitikai célok megvalósítására tartalékolt előirányzat</t>
  </si>
  <si>
    <t xml:space="preserve">Önerős közműtámogatás </t>
  </si>
  <si>
    <t>I. összesen:</t>
  </si>
  <si>
    <t>II. Költségvetési pénzmaradványok</t>
  </si>
  <si>
    <t>Mezőgazdasági Szakközépiskola tornaterem építés</t>
  </si>
  <si>
    <t>2000. évi egyéb maradvány</t>
  </si>
  <si>
    <t>Kis Zsinagóga felújítása</t>
  </si>
  <si>
    <t>Fürdőkörnyék RRT végrehajtás</t>
  </si>
  <si>
    <t>Markhot Ferenc Megyei Kórház gép-műszer beszerzés</t>
  </si>
  <si>
    <t>Távfűtés szekunder kör felújítás támogatás</t>
  </si>
  <si>
    <t>Városi egészségtérkép</t>
  </si>
  <si>
    <t>Közvilágítás létesítés, korszerűsítés lakossági igények alapján</t>
  </si>
  <si>
    <t>2001. évi egyéb maradvány</t>
  </si>
  <si>
    <t>Kiskörei ingatlan vásárlása</t>
  </si>
  <si>
    <t>Hatósági bontások</t>
  </si>
  <si>
    <t>Polgármesteri Hivatal minőségbiztosítása</t>
  </si>
  <si>
    <t>2002. évi egyéb maradvány</t>
  </si>
  <si>
    <t>Markhót Ferenc Kórház Minaret melleti homlokzat felújítása</t>
  </si>
  <si>
    <t>Városi szerkezeti terv</t>
  </si>
  <si>
    <t>Déli iparterület szennyvízcsatorna</t>
  </si>
  <si>
    <t>Arculat és PR elemek</t>
  </si>
  <si>
    <t>Intézményi tanárok munkafeltételeinek javítása</t>
  </si>
  <si>
    <t>2003. évi egyéb maradvány</t>
  </si>
  <si>
    <t>Gazdaságfejlesztési koncepció</t>
  </si>
  <si>
    <t>Érsekkert bejárat barokk kapu</t>
  </si>
  <si>
    <t>Érsekkert parkfelújítás</t>
  </si>
  <si>
    <t>Kőlyuk út mentén járdaépítés</t>
  </si>
  <si>
    <t>Belterületi csapadékvízelvezetési koncepció</t>
  </si>
  <si>
    <t xml:space="preserve">Küzdelem a munka világából történő kirekesztődés ellen </t>
  </si>
  <si>
    <t>Környezetvédelmi alap</t>
  </si>
  <si>
    <t>Háziorvosi rendelő kialakításának támogatása</t>
  </si>
  <si>
    <t>EVAT Rt-nek orthofoto készítéséhez támogatás</t>
  </si>
  <si>
    <t>Pályázatok benyújtása: Tanulmányok, programok</t>
  </si>
  <si>
    <t>Pályázatok benyújtása: Engedélyezési tervek</t>
  </si>
  <si>
    <t>Vagyoni jellegű kiadások</t>
  </si>
  <si>
    <t>Szent Miklós városrész rehabilitációja-PHARE pályázathoz 
kapcsolódó fejlesztések</t>
  </si>
  <si>
    <t>Szent Miklós városrész rehabilitációja-PHARE pályázat</t>
  </si>
  <si>
    <t>Vécsey-völgy - Kőporos dűlő mezőgazdasági feltáró út pályázat 
előkészítése</t>
  </si>
  <si>
    <t>Idősek Berva-völgyi Otthona férőhely bővítés</t>
  </si>
  <si>
    <t>Nagylapos területfejlesztés</t>
  </si>
  <si>
    <t>Szent József forrás kerítésépítés</t>
  </si>
  <si>
    <t>Felsővárosi Sportcentrum öltözőépület tervezése</t>
  </si>
  <si>
    <t>2004. évi egyéb maradvány</t>
  </si>
  <si>
    <t>II. összesen:</t>
  </si>
  <si>
    <t>Polgármesteri Hivatal összesen:</t>
  </si>
  <si>
    <t>Heves Megyei Regionális Hulladékgazdálkodási Társulás összesen:</t>
  </si>
  <si>
    <t>MINDÖSSZESEN</t>
  </si>
  <si>
    <t>Önkormányzati lakások felújítása</t>
  </si>
  <si>
    <t>Kiadások összesen:</t>
  </si>
  <si>
    <t>261 636 eFt</t>
  </si>
  <si>
    <t>167 980 eFt</t>
  </si>
  <si>
    <t>2005. évi pénzmaradvány:</t>
  </si>
  <si>
    <t xml:space="preserve"> 93 656 eFt</t>
  </si>
  <si>
    <t>5/b. sz. kimutatás</t>
  </si>
  <si>
    <t xml:space="preserve">EVAT RT kezelésében lévő önkormányzati vagyon hasznosításával 
összefüggő 2005. évi bevételek </t>
  </si>
  <si>
    <t>Sor-                   szám</t>
  </si>
  <si>
    <t>2005. évi      terv</t>
  </si>
  <si>
    <t>2005. évi módosított terv</t>
  </si>
  <si>
    <t>I.</t>
  </si>
  <si>
    <t>Önkormányzati lakások bérleti díja</t>
  </si>
  <si>
    <t>Szociális lakbér</t>
  </si>
  <si>
    <t>Üzleti lakbér</t>
  </si>
  <si>
    <t>Tárkányi u. 40. bérleti díja</t>
  </si>
  <si>
    <t>Külön szolgáltatás (üzemeltetés)</t>
  </si>
  <si>
    <t>Pozsonyi úti lakások szociális lakbérbevétele</t>
  </si>
  <si>
    <t>Pozsonyi úti lakások költségelvű lakbérbevétele</t>
  </si>
  <si>
    <t>Pozsonyi úti lakások külön szolg.(üzemeltetés)</t>
  </si>
  <si>
    <t>Önkormányzati lakások bérleti díja összesen</t>
  </si>
  <si>
    <t>Egyéb helyiségek bérleti díja</t>
  </si>
  <si>
    <t>Régi tipusú szerződések szerinti bérleti díjak</t>
  </si>
  <si>
    <t>Új tipusú szerződések szerinti bérleti díjak</t>
  </si>
  <si>
    <t>Várkút hasznosítási dija</t>
  </si>
  <si>
    <t>Malomárok u. 22. bérleti díja</t>
  </si>
  <si>
    <t>Széchenyi u. 78. bérleti díja</t>
  </si>
  <si>
    <t>Bérlőt terhelő karbantartás megtérítése</t>
  </si>
  <si>
    <t>Széchenyi u. 78. külön szolgáltatás (üzemeltetés)</t>
  </si>
  <si>
    <t xml:space="preserve">Pince bérbeadás - Széchenyi u. 5. </t>
  </si>
  <si>
    <t>Egyéb helyiségek bérleti díja összesen:</t>
  </si>
  <si>
    <t>Kiszámlázott termékek és szolgáltatások ÁFA-ja</t>
  </si>
  <si>
    <t>Késedelmi kamat</t>
  </si>
  <si>
    <t>Lakóházjavítási számla 2004. évi elszámolásából</t>
  </si>
  <si>
    <t>BEVÉTELEK ÖSSZESEN:</t>
  </si>
  <si>
    <t>5/c. sz. kimutatás</t>
  </si>
  <si>
    <t>EVAT RT kezelésében lévő önkormányzati vagyon hasznosításával összefüggő 2005. évi kiadások</t>
  </si>
  <si>
    <t>2005. évi terv</t>
  </si>
  <si>
    <t>Önkormányzati lakásokkal kapcsolatos kiadások</t>
  </si>
  <si>
    <t>Közvetlenül megjelenő üzemeltetési költség</t>
  </si>
  <si>
    <t>Önkormányzatot terhelő fel nem osztható vízköltség</t>
  </si>
  <si>
    <t>Karbantartás</t>
  </si>
  <si>
    <t>3/a. Általános karbantartás</t>
  </si>
  <si>
    <t>3/b. Címkézett karbantartás</t>
  </si>
  <si>
    <t>3/c. Egyéb karbantartások</t>
  </si>
  <si>
    <t>3/d. Homlokzati munkálatok</t>
  </si>
  <si>
    <t>Karbantartás összesen:</t>
  </si>
  <si>
    <t>Pozsonyi úti lakások karbantartása</t>
  </si>
  <si>
    <t>Beruházások</t>
  </si>
  <si>
    <t>Felújítások*</t>
  </si>
  <si>
    <t>Önkormányzatot terhelő társasházi felújítási alapképzés</t>
  </si>
  <si>
    <t>Pozsonyi úti lakások miatti tartalékképzés</t>
  </si>
  <si>
    <t>Önkormányzati lakásokkal kapcsolatos kiadások összesen:</t>
  </si>
  <si>
    <t>Nem lakáscélú helyiségekkel kapcsolatos kiadások</t>
  </si>
  <si>
    <t>Széchenyi u. 78. üzemeltetési költség</t>
  </si>
  <si>
    <t>Felújítás</t>
  </si>
  <si>
    <t>Beruházás</t>
  </si>
  <si>
    <t>Széchenyi u. 78. bevételi többlet tartalékba helyezése</t>
  </si>
  <si>
    <t>Nem lakáscélú helyiségekkel kapcsolatos kiadások összesen:</t>
  </si>
  <si>
    <t>EVAT RT kezelési tevékenységével kapcsolatos kiadások</t>
  </si>
  <si>
    <t>Lakások kezelése</t>
  </si>
  <si>
    <t>Nem lakáscélú helyiségek kezelése</t>
  </si>
  <si>
    <t>Széchenyi u. 78. kezelése</t>
  </si>
  <si>
    <t>EVAT RT kezelési tevékenységével kapcsolatos kiadások összesen:</t>
  </si>
  <si>
    <t>Önkormányzati vagyon kezeléséhez kapcsolódó tartalék</t>
  </si>
  <si>
    <t>* A lakások felújítását a bérlakásértékesítés bevételéből finanszírozzuk</t>
  </si>
  <si>
    <r>
      <t>II</t>
    </r>
    <r>
      <rPr>
        <sz val="10"/>
        <rFont val="Times New Roman"/>
        <family val="1"/>
      </rPr>
      <t>.</t>
    </r>
  </si>
  <si>
    <t>6. sz. kimutatás</t>
  </si>
  <si>
    <t>Nonprofit szervezetek 2005. évi támogatása</t>
  </si>
  <si>
    <t>Adatok forintban</t>
  </si>
  <si>
    <t>Sor-                  szám</t>
  </si>
  <si>
    <t>Szervezet megnevezése</t>
  </si>
  <si>
    <t>Támogatás összege</t>
  </si>
  <si>
    <t>3 cimszám</t>
  </si>
  <si>
    <t>cimkézett ip adó</t>
  </si>
  <si>
    <t>Alapítványok működési támogatása</t>
  </si>
  <si>
    <t>"Kis Balázs" Alapítvány</t>
  </si>
  <si>
    <t>ABACUS, az Inf. és Matek. Okt. és Kutatásért Közhasznú Alapítvány</t>
  </si>
  <si>
    <t>Agria Vegyes Eger Város Kóruskulturájáért Alapítvány</t>
  </si>
  <si>
    <t>A Közgazdasági Szakoktatásért Alapítvány</t>
  </si>
  <si>
    <t>Alapítvány A Hunyadi Mátyás Iskoláért</t>
  </si>
  <si>
    <t>Állatokat Védjük Együtt Alapítvány</t>
  </si>
  <si>
    <t>Baba-Mama Szabadidő és Életmód Alapítvány</t>
  </si>
  <si>
    <t>Biosziget Rehabilitációs Alapítvány</t>
  </si>
  <si>
    <t>Caritas Hungarica Eger Alapítvány</t>
  </si>
  <si>
    <t>Cifrapalota Alapítvány</t>
  </si>
  <si>
    <t>Civis Pro Urbe Alapítvány</t>
  </si>
  <si>
    <t>Educatio Agriensis Alapítvány</t>
  </si>
  <si>
    <t>Eger Sakksportjáért Alapítvány</t>
  </si>
  <si>
    <t>Eger Város Játszótereiért Alapítvány</t>
  </si>
  <si>
    <t>Eger Város Védőnői a Családokért Alapítvány</t>
  </si>
  <si>
    <t>Egészségügyi Szakképzésért Alapítvány</t>
  </si>
  <si>
    <t>Egészséges Városért Alapítvány</t>
  </si>
  <si>
    <t>Egri Atlétikáért Alapítvány</t>
  </si>
  <si>
    <t>Egri Civitán Club Alapítvány</t>
  </si>
  <si>
    <t>Egri Családsegítő Alapítvány</t>
  </si>
  <si>
    <t>Egri Csillagok Ker. Szakképző Iskoláért Közhasznú Alapítvány</t>
  </si>
  <si>
    <t>Egri Leukémiás és Daganatos és Immunhiányos Gyermekekért</t>
  </si>
  <si>
    <t>Egri Norma Alapítvány</t>
  </si>
  <si>
    <t>Egri Radiológia Támogatására Alapítvány</t>
  </si>
  <si>
    <t>Egri Számítástechnikai és Rehabilitációs Szakképzésért Alapítvány</t>
  </si>
  <si>
    <t>Egri Szociális Otthonért  Alapítvány</t>
  </si>
  <si>
    <t>Egri Szőlő és Borkultúra Alapítvány</t>
  </si>
  <si>
    <t>Egri Tehetségek az Olimpiára Alapítvány</t>
  </si>
  <si>
    <t>Egri Tenisz Alapítvány</t>
  </si>
  <si>
    <t>Egri Waldorf Alapítvány</t>
  </si>
  <si>
    <t>EKU Alapítvány</t>
  </si>
  <si>
    <t>Ételt az Életért Alapítvány</t>
  </si>
  <si>
    <t>Felnémet Kulturájáért Alapítvány</t>
  </si>
  <si>
    <t>Felnémeti Temetőért Alapítvány</t>
  </si>
  <si>
    <t>Forrás Alapítvány Eger</t>
  </si>
  <si>
    <t>Gárdonyi Géza Alapítvány</t>
  </si>
  <si>
    <t>Gmsz Alapítvány</t>
  </si>
  <si>
    <t>Heves Megyei Judó Sportért Alapítvány</t>
  </si>
  <si>
    <t>Heves Megyei Közoktatási Közalapítvány</t>
  </si>
  <si>
    <t>Heves Megyei Úszó és Vizilabda Szövetség Alapítvány</t>
  </si>
  <si>
    <t>Ifjúsági úti Óvodáért Alapítvány</t>
  </si>
  <si>
    <t>Jelképző Közhasznú Alapítvány</t>
  </si>
  <si>
    <t>Kálvin Ház Alapítvány</t>
  </si>
  <si>
    <t>Kincsestár Alapítvány</t>
  </si>
  <si>
    <t xml:space="preserve">Konszenzus Alapítvány </t>
  </si>
  <si>
    <t>Lyceum Pro Scientiis Alapítvány</t>
  </si>
  <si>
    <t>Lángolj és világits Alapítvány</t>
  </si>
  <si>
    <t>Markhót Ferenc Kórház Támogatására Alapítvány</t>
  </si>
  <si>
    <t>Markhó Ferenc Megyei Kórház Rendelőintézet Szív Alapítványa</t>
  </si>
  <si>
    <t>Magyar Katolikus Rádió Alapítvány</t>
  </si>
  <si>
    <t>Medicaritas Alapítvány</t>
  </si>
  <si>
    <t>Mlinkó István Alapítvány</t>
  </si>
  <si>
    <t>Mozgásban a Mozgássérültek Közhaszú Alapítvány</t>
  </si>
  <si>
    <t>Multat s Jövendőt Közalapítvány</t>
  </si>
  <si>
    <t>Napsütésben Köztársaság téri Óvodákért Alapítvány</t>
  </si>
  <si>
    <t>Neumann Iskola Alapítvány</t>
  </si>
  <si>
    <t>Orthosz Bűnmegelőzési és Ifjúsági Alapítvány</t>
  </si>
  <si>
    <t>Pannónia Singers Kulturális Alapítvány</t>
  </si>
  <si>
    <t>Sapientia Gyermekeink Jövőjéért Alapítvány</t>
  </si>
  <si>
    <t>Segít a Város Alapítvány</t>
  </si>
  <si>
    <t>S.O.S. VOX HUMANA Telefonszolgálat Alapítvány</t>
  </si>
  <si>
    <t>Századvég Politikai Iskola Alapítvány</t>
  </si>
  <si>
    <t>Szederinda Alapítvány</t>
  </si>
  <si>
    <t>Szegényeket Támogató Alap Egri Alapítvány</t>
  </si>
  <si>
    <t>Szent Lörinc Vendéglátó és Idegenforgalmi Szakképzési Alapítvány</t>
  </si>
  <si>
    <t>Szeretet Fénye Közhasznú  Alapítvány</t>
  </si>
  <si>
    <t>SZETA Alapítvány</t>
  </si>
  <si>
    <t>Szilágyis Alapítvány</t>
  </si>
  <si>
    <t>Szimfónia Kulturális Alapítvány</t>
  </si>
  <si>
    <t>Talentum 2000 Alapítvány</t>
  </si>
  <si>
    <t>Tehetséges Dobósokért Alapítvány</t>
  </si>
  <si>
    <t>Tittel Pál Úti Óvodáért Alapítvány</t>
  </si>
  <si>
    <t>Tüskevár Alapítvány</t>
  </si>
  <si>
    <t>Városi Oktatási Közalapítvány</t>
  </si>
  <si>
    <t>Vizimolnár úti Óvoda Gyermekeiért Alapítvány</t>
  </si>
  <si>
    <t>Alapítványok működési támogatása összesen:</t>
  </si>
  <si>
    <t>Egyesületek, társadalmi szervezetek működési támogatása</t>
  </si>
  <si>
    <t>Agria Alkoholizmus Elleni Klub</t>
  </si>
  <si>
    <t>Agria Autósport Klub</t>
  </si>
  <si>
    <t>Agria Röplabda Klub</t>
  </si>
  <si>
    <t>Agria Speciális Mentő és Tűzoltó Egyesület</t>
  </si>
  <si>
    <t>Agria Táncsport SE</t>
  </si>
  <si>
    <t>Alsófokú Diáksport Bizottság</t>
  </si>
  <si>
    <t>Andante Kamarakórus</t>
  </si>
  <si>
    <t>Amazonok Klubja</t>
  </si>
  <si>
    <t>Arany János Általános Iskola</t>
  </si>
  <si>
    <t>Aréna Fitness Klub</t>
  </si>
  <si>
    <t>Árpád Örökében Hagyományőrző Egyesület</t>
  </si>
  <si>
    <t>Babszem Jankó Gyermekszínház Bt.</t>
  </si>
  <si>
    <t>Balassi Bálint Általános Iskola Diáksport Egyesület</t>
  </si>
  <si>
    <t>Bartakovics Béla Műv. Központ</t>
  </si>
  <si>
    <t>Belvárosi Főplébánia</t>
  </si>
  <si>
    <t>Berva Modellező Sportegyesület</t>
  </si>
  <si>
    <t>Bor(t)nemissza Néptáncegyüttes</t>
  </si>
  <si>
    <t>Brendon ZF Eger Vizilabda Klub</t>
  </si>
  <si>
    <t>Búvár és Vizisport Klub</t>
  </si>
  <si>
    <t>Bükki Vörös Meteor Sportegyesület</t>
  </si>
  <si>
    <t>Cantus Agriensis Kamarakórus Kulturális Egyesület</t>
  </si>
  <si>
    <t>Cukorbetegek Egri Egyesülete</t>
  </si>
  <si>
    <t>Diák és Szabadidó Sportegyesület</t>
  </si>
  <si>
    <t>Deák Ferenc Római Kat. Általános Iskola</t>
  </si>
  <si>
    <t>Dobó István Várkapitány Honvéd Kulturális Egyesület</t>
  </si>
  <si>
    <t>Dobó Katica Egyesület</t>
  </si>
  <si>
    <t>Dobó Katica Hagyományőrző Népdalkör</t>
  </si>
  <si>
    <t>Dobó Katica Nyugdíjas Szervezet</t>
  </si>
  <si>
    <t>Dr. Kemény Ferenc Általános Iskola Diáksport Egyesülete</t>
  </si>
  <si>
    <t>Dsida Jenő Baráti Kör-Egyesület</t>
  </si>
  <si>
    <t>Eger Vára Barátainak Köre Egyesület</t>
  </si>
  <si>
    <t>Egri Alternatív Kulturális Egyesület</t>
  </si>
  <si>
    <t>Egri Aerobic Klub Egyesület</t>
  </si>
  <si>
    <t>Egri Barátnők a Jövért Egyesület</t>
  </si>
  <si>
    <t>Egri Birkózók Baráti Köre</t>
  </si>
  <si>
    <t>Egri Bridzs Klub</t>
  </si>
  <si>
    <t>Egri Citerazenekar</t>
  </si>
  <si>
    <t>Egri Civil Kereskasztal Szabadidő Szekciója</t>
  </si>
  <si>
    <t>Egri Csillagok Népdalkör</t>
  </si>
  <si>
    <t>Egri Csillagok Történelmi és Szerepjáték Klub</t>
  </si>
  <si>
    <t>Egri Diákok Egyesülete</t>
  </si>
  <si>
    <t>Egri Dobó Katica Se</t>
  </si>
  <si>
    <t>Egri Fertálymesteri Testület</t>
  </si>
  <si>
    <t>Egri Francia Klub</t>
  </si>
  <si>
    <t>Egri Focisuli Se</t>
  </si>
  <si>
    <t>Egri Folt-Tündérek Egyesület</t>
  </si>
  <si>
    <t>Egri Gyermekvédő Liga</t>
  </si>
  <si>
    <t>Egri Gördeszka és extrémsport Egyesület</t>
  </si>
  <si>
    <t>Egri Hegyi Sportegyesület</t>
  </si>
  <si>
    <t>Egri Honvéd Táncklub Egyesület</t>
  </si>
  <si>
    <t>Egri Honvéd Sportegyesület</t>
  </si>
  <si>
    <t>Egri Jóga Klub</t>
  </si>
  <si>
    <t>Egri Junior Parnasszus Műhely Egyesület</t>
  </si>
  <si>
    <t>Egri Kolping Foltvarrók</t>
  </si>
  <si>
    <t>Egri Majorette Egyesület</t>
  </si>
  <si>
    <t>Egri Nyomda Sportegyesület</t>
  </si>
  <si>
    <t>Egri Nyomda Teke Szakosztály</t>
  </si>
  <si>
    <t>Egri Polgárőrség</t>
  </si>
  <si>
    <t>Egri Polgári Lövészegylet</t>
  </si>
  <si>
    <t>Egri Repülő Klub</t>
  </si>
  <si>
    <t>Egri Ritmikus Sportgimnasztika Se</t>
  </si>
  <si>
    <t>Egri Spartacus Tájékozódási Futó Se</t>
  </si>
  <si>
    <t>Egri Szenior Úszóklub</t>
  </si>
  <si>
    <t>Egri Szent-Györgyi Albert DSE</t>
  </si>
  <si>
    <t>Egri Szimfónikus Zenekar Kulturális Egyesület</t>
  </si>
  <si>
    <t>Egri Testedző Club</t>
  </si>
  <si>
    <t>Egri Triatlon Klub</t>
  </si>
  <si>
    <t>Egri Vasas Sakk Szakosztálya</t>
  </si>
  <si>
    <t>Egri Vasas Sportegyesület</t>
  </si>
  <si>
    <t>Egri Városi Szabadidó Se</t>
  </si>
  <si>
    <t>Egri Vasas Birkózó Szakosztálya</t>
  </si>
  <si>
    <t>Egri Városi Úszóklub</t>
  </si>
  <si>
    <t>Egri Városi Vívó Klub</t>
  </si>
  <si>
    <t>Egri Vitézlő Oskola Egyesület</t>
  </si>
  <si>
    <t>Egri Vizilabda Klub</t>
  </si>
  <si>
    <t>Egri Üzleti Ismeretek Szakközépiskolája</t>
  </si>
  <si>
    <t>EKF</t>
  </si>
  <si>
    <t>EKF Se</t>
  </si>
  <si>
    <t>EKF Főiskolai Hallgatói Egyesület</t>
  </si>
  <si>
    <t>EKF Gyakorló Ált.Isk.és Gimnázium</t>
  </si>
  <si>
    <t>Első Egri Női Vizilabda Klub</t>
  </si>
  <si>
    <t>ÉFOÉSZ HM Egyesülete</t>
  </si>
  <si>
    <t>Érsekkert Tenisz Klub Egyesület</t>
  </si>
  <si>
    <t>Eszterlánc és Bort(t)nemissza Együttes</t>
  </si>
  <si>
    <t>Eszterlánc Néptáncegyüttes</t>
  </si>
  <si>
    <t>ÉFOÉSZ Heves Megyei Egyesülete</t>
  </si>
  <si>
    <t>Életfa Környezetvédő Szövetség</t>
  </si>
  <si>
    <t>Étrtelmi Fogyatékosok Országos Érdekvédelmi Szövetsége HMI Közhasznú Egyesülete</t>
  </si>
  <si>
    <t>ÉVOÉSZ Heves Megyei Közhasznú Egyesület</t>
  </si>
  <si>
    <t>EVENTUS Üzleti, Műv. Szakk. Isk., Alapf. Műv.Intézmény és Koll.</t>
  </si>
  <si>
    <t>Ém-i Galamb és Kisállat Tenyésztők</t>
  </si>
  <si>
    <t>ÉMO Eger</t>
  </si>
  <si>
    <t>Európai Üzleti Ismeretek Szakközépiskola</t>
  </si>
  <si>
    <t>Felnémeti Polgárőrség</t>
  </si>
  <si>
    <t>Felsővárosi Ált. Isk. Diákegyesülete</t>
  </si>
  <si>
    <t>Feketesáv Rádióamatőr Közhasznú Egyesület</t>
  </si>
  <si>
    <t>Fidelitas</t>
  </si>
  <si>
    <t>First Ladies Circle Mo. Egyesület</t>
  </si>
  <si>
    <t>Fortuna Akrobatikus Rock and Roll Táncegyesület</t>
  </si>
  <si>
    <t>Forrás Szabadidő DSE</t>
  </si>
  <si>
    <t>Gárdonyi Gáza Ciszterci Gimnázium</t>
  </si>
  <si>
    <t>Hesi Tranzit Tüzép Áfész SC Női Asztalitenisz</t>
  </si>
  <si>
    <t>Heves Megyei Életreform Népfőiskola</t>
  </si>
  <si>
    <t>Heves Megyei Diabetes Szövetség</t>
  </si>
  <si>
    <t>Heves Megyei Kereskedelmi és Iparkamara</t>
  </si>
  <si>
    <t>Heves Megyei Kézilabda Szövettség</t>
  </si>
  <si>
    <t>Heves Megyei Népművelők Egyesülete</t>
  </si>
  <si>
    <t>Heves Megyei Népművészeti Egyesület</t>
  </si>
  <si>
    <t>Heves Megyei Önkormányzatok SE</t>
  </si>
  <si>
    <t>Heves Megyei Ökölvívó Szövetség</t>
  </si>
  <si>
    <t xml:space="preserve">Heves Megyei Úszó és Vizilabda Szövetség  </t>
  </si>
  <si>
    <t>Heves Megyei Vesebetegek és Szervátültetettek Egyesülete</t>
  </si>
  <si>
    <t>HMÖ SE</t>
  </si>
  <si>
    <t>HMÖ SE Rgs Szakosztály</t>
  </si>
  <si>
    <t>HÉSZ Gépszolgáltató Sportegyesület</t>
  </si>
  <si>
    <t>Horváth Zsigmond Lajos Fotókör</t>
  </si>
  <si>
    <t>Hunyadi Mátyás Ált Isk. DSE</t>
  </si>
  <si>
    <t>Integra Agria SE</t>
  </si>
  <si>
    <t>IDOM TEAM 2000 TSE</t>
  </si>
  <si>
    <t>121.</t>
  </si>
  <si>
    <t>Informatiai Közg. Nyomd. Szakközépiskola</t>
  </si>
  <si>
    <t>122.</t>
  </si>
  <si>
    <t>IQ-PONT Szakközpisk. És Szakisk.</t>
  </si>
  <si>
    <t>123.</t>
  </si>
  <si>
    <t>Jó Pásztor Óvoda</t>
  </si>
  <si>
    <t>124.</t>
  </si>
  <si>
    <t>Kaptárkő Természetvédelmi és Kulturális Egyesület</t>
  </si>
  <si>
    <t>125.</t>
  </si>
  <si>
    <t>Kárpát Egyesület Eger</t>
  </si>
  <si>
    <t>126.</t>
  </si>
  <si>
    <t>Kálnoky László Irodalmi Egyesület</t>
  </si>
  <si>
    <t>127.</t>
  </si>
  <si>
    <t>128.</t>
  </si>
  <si>
    <t>Kertbarát Kör Egyesület</t>
  </si>
  <si>
    <t>129.</t>
  </si>
  <si>
    <t>Kék Ibolya Honvéd Népdalkör</t>
  </si>
  <si>
    <t>130.</t>
  </si>
  <si>
    <t>Kiss Áron Magyar Társaság ÉM tagozata</t>
  </si>
  <si>
    <t>131.</t>
  </si>
  <si>
    <t>KIWANIS Club Eger</t>
  </si>
  <si>
    <t>132.</t>
  </si>
  <si>
    <t>Kolping Foltvarró Klub</t>
  </si>
  <si>
    <t>133.</t>
  </si>
  <si>
    <t>Kolping Család Katolikus Legényegylet</t>
  </si>
  <si>
    <t>134.</t>
  </si>
  <si>
    <t>135.</t>
  </si>
  <si>
    <t>Lajtha László Néptáncegyüttes</t>
  </si>
  <si>
    <t>136.</t>
  </si>
  <si>
    <t>Kisgrafika Baráti Kör</t>
  </si>
  <si>
    <t>137.</t>
  </si>
  <si>
    <t>Lókötő Néptánc Együttes</t>
  </si>
  <si>
    <t>138.</t>
  </si>
  <si>
    <t>Magyar Madártani és Természetvédelmi Egyesület</t>
  </si>
  <si>
    <t>139.</t>
  </si>
  <si>
    <t>Magyar Speciális Művészeti Műhely</t>
  </si>
  <si>
    <t>140.</t>
  </si>
  <si>
    <t>Magyar Speciális Művészeti Műhely Egyesület</t>
  </si>
  <si>
    <t>141.</t>
  </si>
  <si>
    <t>Magyar Szívátültetettek Egyesülete</t>
  </si>
  <si>
    <t>142.</t>
  </si>
  <si>
    <t>Magyar Szív Egyesület Egri Szervezete</t>
  </si>
  <si>
    <t>143.</t>
  </si>
  <si>
    <t>144.</t>
  </si>
  <si>
    <t>Mecmann Eger Innebandy SE</t>
  </si>
  <si>
    <t>145.</t>
  </si>
  <si>
    <t>MMK Életet az Éveknek Nyugdíjas Klub</t>
  </si>
  <si>
    <t>146.</t>
  </si>
  <si>
    <t>MMK Kertbarát Kör</t>
  </si>
  <si>
    <t>147.</t>
  </si>
  <si>
    <t>Mozgássérültek Heves Megyei Egyesülete</t>
  </si>
  <si>
    <t>148.</t>
  </si>
  <si>
    <t>Mozgássérült Gyer. Szül. Egyesülete</t>
  </si>
  <si>
    <t>149.</t>
  </si>
  <si>
    <t>Mozgáskorlátozottak Hm-i Sportklubja</t>
  </si>
  <si>
    <t>150.</t>
  </si>
  <si>
    <t>MTESZ Heves Megyei Szervezete</t>
  </si>
  <si>
    <t>151.</t>
  </si>
  <si>
    <t>Musica Aulica Régizene Együttes</t>
  </si>
  <si>
    <t>152.</t>
  </si>
  <si>
    <t>Nagycsaládosok Egyesülete</t>
  </si>
  <si>
    <t>153.</t>
  </si>
  <si>
    <t>Nagy Sport Egyesület</t>
  </si>
  <si>
    <t>154.</t>
  </si>
  <si>
    <t>Neumann János Középiskola és Kollégium Diákszínjátszó Köre</t>
  </si>
  <si>
    <t>155.</t>
  </si>
  <si>
    <t>Nyugdíjasok heves Megyei Szövetsége</t>
  </si>
  <si>
    <t>156.</t>
  </si>
  <si>
    <t>Oyama Karate Kyokushin Hung Klub</t>
  </si>
  <si>
    <t>157.</t>
  </si>
  <si>
    <t>Ötvenhatos Szövetség Egri Szervezete</t>
  </si>
  <si>
    <t>158.</t>
  </si>
  <si>
    <t>Paraaqua Alapítvány</t>
  </si>
  <si>
    <t>159.</t>
  </si>
  <si>
    <t>Pásztorvölgyi Ált Isk. és Ginm. DSE</t>
  </si>
  <si>
    <t>160.</t>
  </si>
  <si>
    <t>Petrás Incze János Kulturális Egyesület</t>
  </si>
  <si>
    <t>161.</t>
  </si>
  <si>
    <t>Pluto Gyermekfoci Se</t>
  </si>
  <si>
    <t>162.</t>
  </si>
  <si>
    <t>Pótkerék Együttes</t>
  </si>
  <si>
    <t>163.</t>
  </si>
  <si>
    <t>Régi Járművek Egri Egyesülete</t>
  </si>
  <si>
    <t>164.</t>
  </si>
  <si>
    <t>Rejtvényfejtők Országos Egyesülete</t>
  </si>
  <si>
    <t>165.</t>
  </si>
  <si>
    <t xml:space="preserve">RÉV Szenvedélybeteg Segítő Szolgálat </t>
  </si>
  <si>
    <t>166.</t>
  </si>
  <si>
    <t>ROTARY CLUB Eger</t>
  </si>
  <si>
    <t>167.</t>
  </si>
  <si>
    <t>Sancta Mária Ált. Istkola Zeneiskola és Kollégium</t>
  </si>
  <si>
    <t>168.</t>
  </si>
  <si>
    <t>Saxum KSC Kerékpárklub</t>
  </si>
  <si>
    <t>169.</t>
  </si>
  <si>
    <t>Senior Úszóklub</t>
  </si>
  <si>
    <t>170.</t>
  </si>
  <si>
    <t>Shotokan Karate</t>
  </si>
  <si>
    <t>171.</t>
  </si>
  <si>
    <t>SHS Eger Se férfi kézilabda</t>
  </si>
  <si>
    <t>172.</t>
  </si>
  <si>
    <t>SHS Eger Eszterházy Sportegyesület</t>
  </si>
  <si>
    <t>173.</t>
  </si>
  <si>
    <t>Siketek és Nagyotthallók Egri Szervezete</t>
  </si>
  <si>
    <t>174.</t>
  </si>
  <si>
    <t>Suli-Buli Klub</t>
  </si>
  <si>
    <t>175.</t>
  </si>
  <si>
    <t>Szabad Szalon Egyesület</t>
  </si>
  <si>
    <t>176.</t>
  </si>
  <si>
    <t>Szent György Lovagrend Egri Priorius</t>
  </si>
  <si>
    <t>177.</t>
  </si>
  <si>
    <t>Szent-Györgyi Albert Ált. Iskola</t>
  </si>
  <si>
    <t>178.</t>
  </si>
  <si>
    <t>Szent Lórint Vendéglátó és Idegenforg. Szakisk.</t>
  </si>
  <si>
    <t>179.</t>
  </si>
  <si>
    <t>Széchenyi Se Teke Szakosztálya</t>
  </si>
  <si>
    <t>180.</t>
  </si>
  <si>
    <t>Szöcskék Akrobatikus Rock And Roll</t>
  </si>
  <si>
    <t>181.</t>
  </si>
  <si>
    <t>Szuperinfó Sport Klub</t>
  </si>
  <si>
    <t>182.</t>
  </si>
  <si>
    <t>Testnevelő Tanárok Egyesülete</t>
  </si>
  <si>
    <t>183.</t>
  </si>
  <si>
    <t>Topten Tenisz Sportegyesület</t>
  </si>
  <si>
    <t>184.</t>
  </si>
  <si>
    <t>Többgyermekes Családok Egri Egyesülete</t>
  </si>
  <si>
    <t>185.</t>
  </si>
  <si>
    <t>Tranzit-Tüzép ÁFÉSZ Sport Klub</t>
  </si>
  <si>
    <t>186.</t>
  </si>
  <si>
    <t>Tűzliliom Környezetvédelmi Oktatóközpont Egyesület</t>
  </si>
  <si>
    <t>187.</t>
  </si>
  <si>
    <t>Univerzum Klub</t>
  </si>
  <si>
    <t>188.</t>
  </si>
  <si>
    <t>Uszoda Baráti Kör</t>
  </si>
  <si>
    <t>189.</t>
  </si>
  <si>
    <t>Vakok és Gyengénlátók Egri Sportegyesülete</t>
  </si>
  <si>
    <t>190.</t>
  </si>
  <si>
    <t>Vakok és Gyengénlátók Heves Megyei Egyesülete</t>
  </si>
  <si>
    <t>191.</t>
  </si>
  <si>
    <t>Városi Rádiósklub</t>
  </si>
  <si>
    <t>192.</t>
  </si>
  <si>
    <t>V-35 Postagalamb Sportegyesület</t>
  </si>
  <si>
    <t>193.</t>
  </si>
  <si>
    <t>Vízmű Sc- Vizilabda</t>
  </si>
  <si>
    <t>194.</t>
  </si>
  <si>
    <t>Wigner Jenő Műszaki, Informatikai Középiskola és Kollégium</t>
  </si>
  <si>
    <t>195.</t>
  </si>
  <si>
    <t>Zöldpanel Egyesület</t>
  </si>
  <si>
    <t>196.</t>
  </si>
  <si>
    <t>Bornemissza Gergely Cserkészcsapata</t>
  </si>
  <si>
    <t>Egyesületek, társadalmi szervezetek működési támogatása összesen</t>
  </si>
  <si>
    <t>Egyházak müködési támogatása</t>
  </si>
  <si>
    <t>Belvárosi Plébánia Karitász</t>
  </si>
  <si>
    <t>Keresztény Édesanyák Közössége</t>
  </si>
  <si>
    <t>Egri Főegyházmegyei Könyvtár</t>
  </si>
  <si>
    <t>Egri Lajosvárosi Plébánia Karitász</t>
  </si>
  <si>
    <t>Egri Jézus Szíve Plébánia Karitasz</t>
  </si>
  <si>
    <t>Gárdonyi Géza Ciszterci Gimnázium Diákszínpada</t>
  </si>
  <si>
    <t>Egyházak működési támogatása összesen</t>
  </si>
  <si>
    <t>KHT müködési támogatása</t>
  </si>
  <si>
    <t>Művészetek Háza Kht.</t>
  </si>
  <si>
    <t>Egri Vagyonkezelő és Távfűtő Rt.</t>
  </si>
  <si>
    <t>Városi Televízió Eger Kht.</t>
  </si>
  <si>
    <t>Inntek Kht.</t>
  </si>
  <si>
    <t>KHT működési támogatása összesn</t>
  </si>
  <si>
    <t>Működési támogatás mindösszesen:</t>
  </si>
  <si>
    <t>Alapítványok felhalmozási célu támogatása</t>
  </si>
  <si>
    <t>Aranykapu Alapítvány</t>
  </si>
  <si>
    <t>Heves Megye Sérült Ellátásáért Alapítvány</t>
  </si>
  <si>
    <t>Wigner Iskola Közalapítvány</t>
  </si>
  <si>
    <t>Felelős vagy a rózsádért Óvodásokért Alapítvány</t>
  </si>
  <si>
    <t>Széchenyi Úti Óvodáért Alapítvány</t>
  </si>
  <si>
    <t>Egri Leukémiás, Daganatos és Immunh. Gyermetk.Alapítvány</t>
  </si>
  <si>
    <t>Kincskereső Alapítvány</t>
  </si>
  <si>
    <t>Alapítványok felhalmozási támogatása összesen</t>
  </si>
  <si>
    <t>Társadalmi szervek felhalmozási célu támogatása</t>
  </si>
  <si>
    <t>Agria Speciális Mentő és Tűzoltó Csoport Közhasznú Egyesület</t>
  </si>
  <si>
    <t>Szent Lőrinc Szakközépiskola</t>
  </si>
  <si>
    <t>Társadalmi szervek felhalmozási célú támogatása összesen</t>
  </si>
  <si>
    <t>KHT felhalmozási célu támogatása</t>
  </si>
  <si>
    <t>Művészetek Háza KHT-tőketartalék</t>
  </si>
  <si>
    <t>Művészetek Háza KHT-Jumurrdzsák gyűrűje</t>
  </si>
  <si>
    <t>Egri TISZK Kht-tőketartalék</t>
  </si>
  <si>
    <t>Városi televizió Eger Kht-tőketartalék</t>
  </si>
  <si>
    <t>KHT felhalmozási célú támogatása összesen</t>
  </si>
  <si>
    <t>Felhalmozási célú támogatás összesen:</t>
  </si>
  <si>
    <t>NONPROFIT SZERVEZETEK TÁMOGATÁSA MINDÖSSZESEN:</t>
  </si>
  <si>
    <t>7. sz. kimutatás</t>
  </si>
  <si>
    <t>Cím-szám</t>
  </si>
  <si>
    <t>Költségvetési szerv neve</t>
  </si>
  <si>
    <t>2005. évi eredeti előirányzat</t>
  </si>
  <si>
    <t>Pénzügyi teljesítés %-a</t>
  </si>
  <si>
    <t>Kiutalatlan támogatás</t>
  </si>
  <si>
    <t>(1)</t>
  </si>
  <si>
    <t>(2)</t>
  </si>
  <si>
    <t>(3)</t>
  </si>
  <si>
    <t>(4)</t>
  </si>
  <si>
    <t>(5)</t>
  </si>
  <si>
    <t>(6)</t>
  </si>
  <si>
    <t>(7)</t>
  </si>
  <si>
    <t>Egri Kereskedelmi, Mezőgazdasági, Vendéglátóipari Szakközép-, Szakiskola és Kollégium</t>
  </si>
  <si>
    <t xml:space="preserve">Városi Ellátó Szolgálat </t>
  </si>
  <si>
    <t>Költségvetési szervek összesen:</t>
  </si>
  <si>
    <t>8. sz. kimutatás</t>
  </si>
  <si>
    <t>Eger Megyei Jogú Város gazdasági társaságokban képviselt tulajdonrészei és egyéb adatok</t>
  </si>
  <si>
    <t>Sorszám</t>
  </si>
  <si>
    <t>Társaság neve</t>
  </si>
  <si>
    <t>Alaptőkéje</t>
  </si>
  <si>
    <t>Könyv szerinti érték</t>
  </si>
  <si>
    <t>Önkormányzatnak átutalt osztalék</t>
  </si>
  <si>
    <t>Megjegyzés</t>
  </si>
  <si>
    <t>Bejegyzett</t>
  </si>
  <si>
    <t>Cégbíróság által                  be nem jegyzett</t>
  </si>
  <si>
    <t>Cégbíróság által                   be nem jegyzett</t>
  </si>
  <si>
    <t>Berva Rt FA</t>
  </si>
  <si>
    <t>Közép-Magyarországi Regionális Fejl Rt</t>
  </si>
  <si>
    <t>Egri Ipari Park Kft.</t>
  </si>
  <si>
    <t>Schön-Kaev-Eger Kft.</t>
  </si>
  <si>
    <t>Forrás Rt.</t>
  </si>
  <si>
    <t>Északmagyarországi Idegenforgalmi és Gazdaságfejl. Kht.</t>
  </si>
  <si>
    <t>Terra-Vita Kft.</t>
  </si>
  <si>
    <t>Egri Futball Kft.</t>
  </si>
  <si>
    <t>a részvény nincs a birtokunkban</t>
  </si>
  <si>
    <t>25 % alatti tulajdoni rész összesen:</t>
  </si>
  <si>
    <t>Heves Megyei Vízmű Rt</t>
  </si>
  <si>
    <t>25-50 % közötti tulajdoni rész összesen:</t>
  </si>
  <si>
    <t>Egerszalóki Gyógyforrást Üzemeltető Kft.</t>
  </si>
  <si>
    <t>TISZK Kht.</t>
  </si>
  <si>
    <t>EVAT Rt.</t>
  </si>
  <si>
    <t>75 % fölötti tulajdoni rész összesen:</t>
  </si>
  <si>
    <t>Városgondozás Kft</t>
  </si>
  <si>
    <t>Agria Film Kft.</t>
  </si>
  <si>
    <t>Agria-Humán Szolgáltató Kft</t>
  </si>
  <si>
    <t>Művészetek Háza Kht</t>
  </si>
  <si>
    <t>SÉLI-Eger Kht "VA"</t>
  </si>
  <si>
    <t>Városi Televízió Kht</t>
  </si>
  <si>
    <t>100 %-os tulajdoni rész összesen:</t>
  </si>
  <si>
    <r>
      <t xml:space="preserve">Eger város tulajdona               </t>
    </r>
    <r>
      <rPr>
        <sz val="10"/>
        <rFont val="Times New Roman CE"/>
        <family val="1"/>
      </rPr>
      <t>(névérték)</t>
    </r>
  </si>
  <si>
    <r>
      <t xml:space="preserve">Tulajdoni aránya     </t>
    </r>
    <r>
      <rPr>
        <b/>
        <sz val="8"/>
        <rFont val="Times New Roman CE"/>
        <family val="1"/>
      </rPr>
      <t xml:space="preserve">               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          %-ban</t>
    </r>
  </si>
  <si>
    <t>9/a. sz. kimutatás</t>
  </si>
  <si>
    <t>ESZKÖZÖK</t>
  </si>
  <si>
    <t>Előző év</t>
  </si>
  <si>
    <t>Tárgyév</t>
  </si>
  <si>
    <t>FORRÁSOK</t>
  </si>
  <si>
    <t>állományi érték</t>
  </si>
  <si>
    <t>1. Alapítás-átszervezés aktivált értéke (1111., 1121.)</t>
  </si>
  <si>
    <t>1. Induló tőke (411.)</t>
  </si>
  <si>
    <t>2. Kísérleti fejlesztés aktivált értéke (1112., 1122.)</t>
  </si>
  <si>
    <t>2. Tőkeváltozások (412.)</t>
  </si>
  <si>
    <t>3. Vagyoni értékű jogok (1113., 1123.)</t>
  </si>
  <si>
    <t>3. Értékelési tartalék (417.)</t>
  </si>
  <si>
    <t>4. Szellemi termékek (1114., 1124.)</t>
  </si>
  <si>
    <t>D) SAJÁT  TŐKE ÖSSZESEN</t>
  </si>
  <si>
    <t>5. Immateriális javakra adott előlegek (1181., 1182.)</t>
  </si>
  <si>
    <t>6. Immateriális javak értékhelyesbítése (119.)</t>
  </si>
  <si>
    <t xml:space="preserve">1. Költségvetési tartalék elszámolása  (4211., 4214.) </t>
  </si>
  <si>
    <t>I. Immateriális javak</t>
  </si>
  <si>
    <t xml:space="preserve"> Ebből:  - tárgyévi költségvetési tartalék elszámolása (4211.)</t>
  </si>
  <si>
    <t xml:space="preserve">             - előző év(ek) költségvetési tartalékának elszámolása (4214.)</t>
  </si>
  <si>
    <t>1. Ingatlanok és kapcsolódó vagyoni értékű jogok (121., 122.)</t>
  </si>
  <si>
    <t>2. Költségvetési pénzmaradvány (4212.)</t>
  </si>
  <si>
    <t>2. Gépek, berendezések és felszerelések (1311., 1312.)</t>
  </si>
  <si>
    <t>3. Kiadási megtakarítás (425.)</t>
  </si>
  <si>
    <t>3. Járművek (1321., 1322.)</t>
  </si>
  <si>
    <t>4. Bevételi lemaradás (426.)</t>
  </si>
  <si>
    <t>4. Tenyészállatok (141., 142)</t>
  </si>
  <si>
    <t>5. Előirányzat-maradvány (424.)</t>
  </si>
  <si>
    <t xml:space="preserve">5. Beruházások, felújítások </t>
  </si>
  <si>
    <t xml:space="preserve">I. Költségvetési tartalékok összesen </t>
  </si>
  <si>
    <t>6. Beruházásra adott előlegek</t>
  </si>
  <si>
    <t>8. Tárgyi eszközök értékhelyesbítése (129., 1319., 1329., 149.)</t>
  </si>
  <si>
    <t xml:space="preserve">II. Tárgyi eszközök összesen  </t>
  </si>
  <si>
    <t xml:space="preserve">1. Vállalkozási tartalék elszámolása   (4221., 4224.) </t>
  </si>
  <si>
    <t xml:space="preserve">  Ebből:  - tárgyévi vállalkozási tartalék elszámolása (4221.)</t>
  </si>
  <si>
    <t>1. Egyéb tartós részesedés (171., 1751.)</t>
  </si>
  <si>
    <t xml:space="preserve">              - előző év(ek) vállalkozási tartalékának elszámolása (4224.)</t>
  </si>
  <si>
    <t>2. Tartós hitelviszonyt megtestesítő értékpapír (172-174., 1752.)</t>
  </si>
  <si>
    <t>2. Vállalkozási tevékenység eredménye (4222.)</t>
  </si>
  <si>
    <t>3. Tartósan adott kölcsön (191-194-ből, 1981-ből)</t>
  </si>
  <si>
    <t>3. Vállalkozási tevékenység kiadási megtakarítása (427.)</t>
  </si>
  <si>
    <t>4. Hosszú lejáratú bankbetétek (178.)</t>
  </si>
  <si>
    <t>4. Vállalkozási tevékenység bevételi lemaradása (428.)</t>
  </si>
  <si>
    <t>5. Egyéb hosszú lejáratú követelések (195., 1982.)</t>
  </si>
  <si>
    <t xml:space="preserve">II. Vállalkozási tartalékok összesen </t>
  </si>
  <si>
    <t>6. Befektetett pénzügyi eszközök értékhelyesbítése    (179.)</t>
  </si>
  <si>
    <t xml:space="preserve">III. Befektetett pénzügyi eszközök összesen </t>
  </si>
  <si>
    <t xml:space="preserve">E) TARTALÉKOK ÖSSZESEN  </t>
  </si>
  <si>
    <t>1.  Üzemeltetésre, kezelésre átadott, koncesszióba adott,</t>
  </si>
  <si>
    <t>1. Hosszú lejáratra kapott kölcsönök (4351., 4361.)</t>
  </si>
  <si>
    <t xml:space="preserve">     vagyonkezelésbe vett eszközök (161-166.)</t>
  </si>
  <si>
    <t>2. Tartozás (fejlesztési célú) kötvénykibocsátásból (43411.)</t>
  </si>
  <si>
    <t>3. Tartozások működési célú kötvénykibocsátásból (43412-ből)</t>
  </si>
  <si>
    <t xml:space="preserve">5.  Üzemeltetésre, kezelésre átadott, koncesszióba adott, </t>
  </si>
  <si>
    <t xml:space="preserve">4. Beruházási és fejlesztési hitelek  (43111., 4321., 4331.) </t>
  </si>
  <si>
    <t xml:space="preserve">     vagyonkezelésbe vett eszközök értékhelyesbítése (169.)</t>
  </si>
  <si>
    <t>6. Egyéb hosszú lejáratú kötelezettségek (438.)</t>
  </si>
  <si>
    <t>IV. üzem.-re, kezelésre, koncesszióba adott                vagyonkez.-be vett eszk.</t>
  </si>
  <si>
    <t>A) BEFEKTETETT ESZKÖZÖK ÖSSZESEN</t>
  </si>
  <si>
    <t>I. Hosszú lejáratú kötelezettségek összesen</t>
  </si>
  <si>
    <t>1. Anyagok (21., 241.)</t>
  </si>
  <si>
    <t>1. Rövid lejáratú kölcsönök (4561., 4571.)</t>
  </si>
  <si>
    <t>2. Befejezetlen termelés és félkésztermékek (253., 263.)</t>
  </si>
  <si>
    <t>2. Rövid lejáratú hitelek (4511., 4521., 4531., 4541.)</t>
  </si>
  <si>
    <t>3. Növendék-, hízó és egyéb állatok (252., 262.)</t>
  </si>
  <si>
    <t xml:space="preserve">3. Kötelezettségek áruszállításból és szolgáltatásból (szállítók) </t>
  </si>
  <si>
    <t>4. Késztermékek (251., 261.)</t>
  </si>
  <si>
    <t xml:space="preserve">    Ebből:   - tárgyévi költségvetést terhelő szállítói kötelezettségek</t>
  </si>
  <si>
    <t xml:space="preserve">5/a Áruk, betétdíjas göngyölegek, közvetített szolgáltatások </t>
  </si>
  <si>
    <t xml:space="preserve">                 - tárgyévet követő évet terhelő  szállítói kötelezettségek</t>
  </si>
  <si>
    <t>5/b Követelés fejében átvett eszközök, készletek  (233., 245.)</t>
  </si>
  <si>
    <t xml:space="preserve">4. Egyéb rövid lejáratú kötelezettségek   (4551., 444-449.,  43-ból) </t>
  </si>
  <si>
    <t xml:space="preserve">I. Készletek összesen </t>
  </si>
  <si>
    <t xml:space="preserve">   - váltótartozások (444)</t>
  </si>
  <si>
    <t xml:space="preserve">   - munkavállalókkal szemberi különféle kötelezettségek (445)</t>
  </si>
  <si>
    <t xml:space="preserve">1. Követelések áruszállításból és szolgáltatásból (vevők) </t>
  </si>
  <si>
    <t xml:space="preserve">     költségvetéssel szembeni kötelezettségek (446)</t>
  </si>
  <si>
    <t>2. Adósok (281., 2881.)</t>
  </si>
  <si>
    <t xml:space="preserve">   - iparűzési adó feltöltés miatti kötelezettségek (4471)</t>
  </si>
  <si>
    <t>3. Rövid lejáratú kölcsönök (27., 278.)</t>
  </si>
  <si>
    <t xml:space="preserve">   - helyi adó túlfizetés (4472)</t>
  </si>
  <si>
    <t xml:space="preserve">   - támogatási program előlege miatti kötelezettség (4491)</t>
  </si>
  <si>
    <t>4. Egyéb követelések (285-287., 2885-2887., 19-ből)</t>
  </si>
  <si>
    <t xml:space="preserve">   - szabálytalan kifizetések miatti kötelezettségek (448)</t>
  </si>
  <si>
    <t>Ebből: - tartósan adott kölcsönökből a mérlegfordulónapot</t>
  </si>
  <si>
    <t xml:space="preserve">   - hosszú lejáratra kapott kölcsön köv. évi  törlesztése (4351., 4361)</t>
  </si>
  <si>
    <t xml:space="preserve">              követő egy éven belül esedékes részlet</t>
  </si>
  <si>
    <t xml:space="preserve">   - felhalm.célú kötv.kibocs-ból szárm.tart.köv. évi törlesztése (4341)</t>
  </si>
  <si>
    <t xml:space="preserve">II. Követelések összesen  </t>
  </si>
  <si>
    <t xml:space="preserve">   - műk.célú kötv.kib.szárm.tart.köv.évi törlesztése (4341-ből)</t>
  </si>
  <si>
    <t xml:space="preserve">   - beruházási, fejl-i hitelek köv.évi törlesztése (43-ből)</t>
  </si>
  <si>
    <t>1. Egyéb részesedés (2951., 298-ból)</t>
  </si>
  <si>
    <t xml:space="preserve">   - műk.célú hosszú lejáratú hitelek köv.évi törlesztése (43112-ből)</t>
  </si>
  <si>
    <t>2. Forgatási célú hitelviszonyt megtestesítő értékpapírok</t>
  </si>
  <si>
    <t xml:space="preserve">   - egyéb hosszú lejár.köt.köv.évi törlesztése (438-ból)</t>
  </si>
  <si>
    <t xml:space="preserve"> III. Értékpapírok összesen     </t>
  </si>
  <si>
    <t xml:space="preserve">   - tárgyévi költségvetést terhelő rövid lejáratú kötelezettségek (449)</t>
  </si>
  <si>
    <t xml:space="preserve">   - egyéb különféle kötelezettségek (449)</t>
  </si>
  <si>
    <t>1. Pénztárak, csekkek, betétkönyvek (33.)</t>
  </si>
  <si>
    <t>II. Rövid lejáratú kötelezettségek összesen</t>
  </si>
  <si>
    <t>2. Költségvetési bankszámlák (34.)</t>
  </si>
  <si>
    <t xml:space="preserve">3. Elszámolási számlák (35.) </t>
  </si>
  <si>
    <t>1. Költségvetési passzív függő elszámolások (481.)</t>
  </si>
  <si>
    <t>4. Idegen pénzeszközök (36.)</t>
  </si>
  <si>
    <t>2. Költségvetési passzív átfutó elszámolások (482., 487.)</t>
  </si>
  <si>
    <t xml:space="preserve">IV. Pénzeszközök összesen      </t>
  </si>
  <si>
    <t>3. Költségvetési passzív kiegyenlítő elszámolások (483-484.)</t>
  </si>
  <si>
    <t>4. Költségvetésen kívüli passzív pénzügyi elszámolások (488)</t>
  </si>
  <si>
    <t>1. Költségvetési aktív függő elszámolások (391.)</t>
  </si>
  <si>
    <t>Ebből:   - Költségvetésen kívüli letéti elszámolások  (488-ból)</t>
  </si>
  <si>
    <t>2. Költségvetési aktív átfutó elszámolások (392., 395., 396., 398.)</t>
  </si>
  <si>
    <t xml:space="preserve">             - Nemzetközi támogatási programok deviza elszámolása</t>
  </si>
  <si>
    <t>3. Költségvetési aktív kiegyenlítő elszámolások (394.)</t>
  </si>
  <si>
    <t xml:space="preserve">III. Egyéb passzív pénzügyi elszámolások összesen   </t>
  </si>
  <si>
    <t>4. Költségvetésen kívüli aktív pénzügyi elszámolások (399.)</t>
  </si>
  <si>
    <t>V. Egyéb aktív pénzügyi elszámolások összesen</t>
  </si>
  <si>
    <t xml:space="preserve">F) KÖTELEZETTSÉGEK ÖSSZESEN </t>
  </si>
  <si>
    <t>B) FORGÓESZKÖZÖK ÖSSZESEN</t>
  </si>
  <si>
    <t xml:space="preserve">ESZKÖZÖK ÖSSZESEN </t>
  </si>
  <si>
    <t>FORRÁSOK ÖSSZESEN</t>
  </si>
  <si>
    <t>9/b. sz. kimutatás</t>
  </si>
  <si>
    <t>1.      Üzemeltetésre, kezelésre átadott, koncesszióba adott,</t>
  </si>
  <si>
    <t xml:space="preserve">          vagyonkezelésbe vett eszközök (161-166.)</t>
  </si>
  <si>
    <t xml:space="preserve">5.      Üzemeltetésre, kezelésre átadott, koncesszióba adott, </t>
  </si>
  <si>
    <t xml:space="preserve">          vagyonkezelésbe vett eszközök értékhelyesbítése (169.)</t>
  </si>
  <si>
    <t xml:space="preserve">             követő egy éven belül esedékes részlet</t>
  </si>
  <si>
    <t xml:space="preserve">           - h. lej.köv.-ből mérlegfn köv egy éven belül s. részlet</t>
  </si>
  <si>
    <t>9/c. sz. kimutatás</t>
  </si>
  <si>
    <t>Polgármesteri Hivatal vagyonkimutatás</t>
  </si>
  <si>
    <t>2005. december 31.</t>
  </si>
  <si>
    <t>Törzsvagyon</t>
  </si>
  <si>
    <t>Forgalom-képes vagyon</t>
  </si>
  <si>
    <t>Idegen ingatlanhoz kapcsolódó vagyon</t>
  </si>
  <si>
    <t>Mind- összesen</t>
  </si>
  <si>
    <t>Forgalom-képtelen</t>
  </si>
  <si>
    <t>Korlátozottan forgalomképes</t>
  </si>
  <si>
    <t>A) Befektetett eszközök</t>
  </si>
  <si>
    <t>II.Tárgyi eszközök</t>
  </si>
  <si>
    <t xml:space="preserve"> 1. Ingatlanok és kapcsolódó vagyoni értékű jogok</t>
  </si>
  <si>
    <t>1.1.Helyi közutak és műtárgyaik</t>
  </si>
  <si>
    <t>1.2. Terek, parkok</t>
  </si>
  <si>
    <t>1.3. Köztemetők</t>
  </si>
  <si>
    <t>1.4. Közművek (víz, gáz, csatorna, távfűtés, világítás</t>
  </si>
  <si>
    <t>1.5. Lakások, nem lakás céljára szolgáló helyiségek</t>
  </si>
  <si>
    <t xml:space="preserve">1.6. A helyi önkormányzat felügyelete alá tartozó  </t>
  </si>
  <si>
    <t xml:space="preserve">       költségvetési szervek ingatlanai</t>
  </si>
  <si>
    <t>1.7. Telkek földterületek</t>
  </si>
  <si>
    <t>1.8. Egyéb ingatlanok és kapcsolódó vagyoni 
      értékű jogok</t>
  </si>
  <si>
    <t xml:space="preserve">  2. Gépek, berendezések és felszerelések</t>
  </si>
  <si>
    <t xml:space="preserve">  3. Járművek</t>
  </si>
  <si>
    <t xml:space="preserve">  5. Beruházások, felújítások</t>
  </si>
  <si>
    <t xml:space="preserve">  6. Beruházásra adott előlegek</t>
  </si>
  <si>
    <t xml:space="preserve"> III. Befektetett pénzügyi eszközök</t>
  </si>
  <si>
    <t xml:space="preserve">  1. Egyéb tartós részesedés</t>
  </si>
  <si>
    <t xml:space="preserve">  2. Tartós hitelviszonyt megtestesítő értékpapír</t>
  </si>
  <si>
    <t xml:space="preserve">  3. Tartósan adott kölcsönök</t>
  </si>
  <si>
    <t xml:space="preserve">  5. Egyéb hosszúlejáratú követelések</t>
  </si>
  <si>
    <t>IV. Üzemeltetésre,  kezelésre átadott, koncesszióba 
      adott, vagyonkezelésbe vett eszközök</t>
  </si>
  <si>
    <t>B) Forgóeszközök</t>
  </si>
  <si>
    <t xml:space="preserve">  I.     Készletek</t>
  </si>
  <si>
    <t xml:space="preserve">  II.   Követelések</t>
  </si>
  <si>
    <t xml:space="preserve">  IV. Pénzeszközök</t>
  </si>
  <si>
    <t xml:space="preserve">  V.  Egyéb aktív pénzügyi elszámolások</t>
  </si>
  <si>
    <t>Eszközök összesen:</t>
  </si>
  <si>
    <t>F) Kötelezettségek</t>
  </si>
  <si>
    <t>I.    Hosszúlejáratú kötelezettségek</t>
  </si>
  <si>
    <t>II.   Rövidlejáratú kötelezettségek</t>
  </si>
  <si>
    <t>III. Egyéb passzív pénzügyi elszámolások</t>
  </si>
  <si>
    <t xml:space="preserve">Források összesen, saját tőke és tartalékok nélkül: </t>
  </si>
  <si>
    <t>KÖNYVVITELI MÉRLEGEN KÍVÜLI TÉTELEK</t>
  </si>
  <si>
    <t>Könyvviteli mérlegen kívüli eszközök</t>
  </si>
  <si>
    <t>"0"-ra leírt, de használatban lévő eszközök állománya</t>
  </si>
  <si>
    <t>Önkormányzatok tulajdonában lévő, a külön jog- szabály alapján a szakmai nyilvántartásokban értéknélkül nyilvántartott eszközök állománya</t>
  </si>
  <si>
    <t>Le nem zárt peres ügyekkel kapcsolatos függő követelés állománya</t>
  </si>
  <si>
    <t>Könyvviteli mérlegen kívüli források</t>
  </si>
  <si>
    <t>Kezességvállalással kapcsolatos függő kötelezettségek</t>
  </si>
  <si>
    <t>Le nem zárt peres ügyekkel kapcsolatos függő kötelezettségek állománya</t>
  </si>
  <si>
    <t xml:space="preserve">9/d. sz. kimutatás </t>
  </si>
  <si>
    <t>Költségvetési szervek vagyonkimutatása</t>
  </si>
  <si>
    <t>Mind - összesen</t>
  </si>
  <si>
    <t xml:space="preserve">1.4. Közművek (víz, gáz, csatorna, távfűtés, világítás </t>
  </si>
  <si>
    <t>1.7. Telkek, földterületek</t>
  </si>
  <si>
    <t xml:space="preserve">  4. Beruházások, felújítások</t>
  </si>
  <si>
    <t xml:space="preserve">  5. Beruházásra adott előlegek</t>
  </si>
  <si>
    <t>Könyvviteli mérelegen kívüli eszközök</t>
  </si>
  <si>
    <t>Önkormányzatok tulajdonában lévő, a külön jog- szabály alapján a szakmai nyilvántatásokban értéknélkül nyilvántartott eszközök állománya</t>
  </si>
  <si>
    <t>Könyviteli mérlegen kívüli források</t>
  </si>
  <si>
    <t>10. sz. kimutatás</t>
  </si>
  <si>
    <t>Immaterális                   javak</t>
  </si>
  <si>
    <t>Ingatlanok</t>
  </si>
  <si>
    <t>Gépek, berendezések, felszerelések</t>
  </si>
  <si>
    <t>Járművek</t>
  </si>
  <si>
    <t>Átadott eszközök</t>
  </si>
  <si>
    <t>Bruttó érték</t>
  </si>
  <si>
    <t>Előző évi záró állomány (tárgyévi nyító állomány)</t>
  </si>
  <si>
    <t>Növekedések</t>
  </si>
  <si>
    <t>Beszerzés, létesítés</t>
  </si>
  <si>
    <t>Beszerzés, felújítás elözetesen felszámított áfája</t>
  </si>
  <si>
    <t>Tárgyévi pénzforgalmi növekedés összesen</t>
  </si>
  <si>
    <t>Saját kivitelezésű beruházás (felújítás) aktivált értéke</t>
  </si>
  <si>
    <t>Előző év(ek) beruházásából aktivált érték</t>
  </si>
  <si>
    <t>Térítésmentes átvétel</t>
  </si>
  <si>
    <t>Egyéb növekedés</t>
  </si>
  <si>
    <t>Tárgyévi pénzforgalom nélküli növekedés összesen</t>
  </si>
  <si>
    <t>Összes növekedés</t>
  </si>
  <si>
    <t>Csökkenések</t>
  </si>
  <si>
    <t>Értékesítés</t>
  </si>
  <si>
    <t>02-04-ből nem aktivált beruházás, felújítás és ÁFA</t>
  </si>
  <si>
    <t>02-04-ből a beruházási előleg összege</t>
  </si>
  <si>
    <t>Selejtezés, megsemmisülés</t>
  </si>
  <si>
    <t>Térítésmentes átadás</t>
  </si>
  <si>
    <t>Egyéb csökkenés</t>
  </si>
  <si>
    <t>Összes csökkenés</t>
  </si>
  <si>
    <t>Bruttó érték összesen</t>
  </si>
  <si>
    <t>Értékcsökkenés</t>
  </si>
  <si>
    <t>Terv szerinti értékcsökkenés nyitóállománya</t>
  </si>
  <si>
    <t>Terv szerinti növekedés</t>
  </si>
  <si>
    <t>Terv szerinti csökkenés</t>
  </si>
  <si>
    <t>Terv szerinti értékcsökkenés záró állománya</t>
  </si>
  <si>
    <t>Terven felüli értékcsökkenés nyitóállománya</t>
  </si>
  <si>
    <t>Terven felüli értékcsökkenés növekedés</t>
  </si>
  <si>
    <t>Terven felüli értékcsökkenés csökkenés</t>
  </si>
  <si>
    <t>Terven felüli értékcsökkenés visszaírása</t>
  </si>
  <si>
    <t>Terven felüli értékcsökkenés záró állománya</t>
  </si>
  <si>
    <t>Értékcsökkenés összesen</t>
  </si>
  <si>
    <t>Eszközök nettó értéke</t>
  </si>
  <si>
    <t>Teljesen (0-ig) leírt eszközök bruttó értéke</t>
  </si>
  <si>
    <t>10/a. sz. kimutatás</t>
  </si>
  <si>
    <t>Terv szerinti értékcsökkenés záróállománya</t>
  </si>
  <si>
    <t>Terven felüli értékcsökkenés záróállománya</t>
  </si>
  <si>
    <t>10/b. sz. kimutatás</t>
  </si>
  <si>
    <t>10/d. sz. kimutatás</t>
  </si>
  <si>
    <t>Az önkormányzati vagyon néhány naturális mutatója                                                                                            2005. december 31-i állapot szerint</t>
  </si>
  <si>
    <t>Önkormányzati ingatlan állomány megoszlása</t>
  </si>
  <si>
    <t>Előfordulás</t>
  </si>
  <si>
    <t>Földrészlet</t>
  </si>
  <si>
    <t>db</t>
  </si>
  <si>
    <t>ha</t>
  </si>
  <si>
    <t>m2</t>
  </si>
  <si>
    <t>Beépítetlen terület összesen</t>
  </si>
  <si>
    <t>Beépített terület összesen</t>
  </si>
  <si>
    <t>Egyéb önálló ingatlan összesen</t>
  </si>
  <si>
    <t>Önkormányzati ingatlan állomány</t>
  </si>
  <si>
    <t>100%-os önkormányzati tulajdon</t>
  </si>
  <si>
    <t>Más önkormányzattal közös tulajdon</t>
  </si>
  <si>
    <t>Más szervvel magánszemélyel közös tulajdon</t>
  </si>
  <si>
    <t>Beépítetlen földterület állományának megoszlása 2005. december 31-én</t>
  </si>
  <si>
    <t>Belterület</t>
  </si>
  <si>
    <t>Külterület</t>
  </si>
  <si>
    <t xml:space="preserve">Termőföld </t>
  </si>
  <si>
    <t>Művelés alól kivett</t>
  </si>
  <si>
    <t>Zöldterület</t>
  </si>
  <si>
    <t>- ebből - Játszótér</t>
  </si>
  <si>
    <t>Önkormányzati lakóépületek építés éve szerinti megoszlása</t>
  </si>
  <si>
    <t>Összesen (db)</t>
  </si>
  <si>
    <t>Építés éve</t>
  </si>
  <si>
    <t>1900-ig</t>
  </si>
  <si>
    <t>1901-1945</t>
  </si>
  <si>
    <t>1946-1959</t>
  </si>
  <si>
    <t>1960-1969</t>
  </si>
  <si>
    <t>1970-1979</t>
  </si>
  <si>
    <t>1980-1989</t>
  </si>
  <si>
    <t>1989 után</t>
  </si>
  <si>
    <t>Lakóépület és otthonház</t>
  </si>
  <si>
    <t>Lakások komfort szerinti megoszlása</t>
  </si>
  <si>
    <t>Lakás (db)</t>
  </si>
  <si>
    <t>Összkomfortos</t>
  </si>
  <si>
    <t>Komfortos</t>
  </si>
  <si>
    <t>Félkomfortos</t>
  </si>
  <si>
    <t>Komfort nélküli</t>
  </si>
  <si>
    <t>Szükség-lakás</t>
  </si>
  <si>
    <t>1 szobánál kisebb</t>
  </si>
  <si>
    <t>1 szobás</t>
  </si>
  <si>
    <t>1+ 1/2 szobás</t>
  </si>
  <si>
    <t>2 szobás</t>
  </si>
  <si>
    <t>2 + 1/2 szobás</t>
  </si>
  <si>
    <t>3 szobás</t>
  </si>
  <si>
    <t>3 + 1/2 szobás</t>
  </si>
  <si>
    <t>4 szobás és nagyobb</t>
  </si>
  <si>
    <t>10/d. sz. kimutatás 2. oldal</t>
  </si>
  <si>
    <t>Lakások főbb jellemzői</t>
  </si>
  <si>
    <t>Hasznos alapterület m2</t>
  </si>
  <si>
    <t>Önkormányzati lakások összesen</t>
  </si>
  <si>
    <t>Közlekedési területek</t>
  </si>
  <si>
    <t xml:space="preserve">Kiépített </t>
  </si>
  <si>
    <t>Kiépítetlen</t>
  </si>
  <si>
    <t>km</t>
  </si>
  <si>
    <t>ezer m2</t>
  </si>
  <si>
    <t>Belterületi út</t>
  </si>
  <si>
    <t>Külterületi út</t>
  </si>
  <si>
    <t>Út összesen</t>
  </si>
  <si>
    <t>- Járda</t>
  </si>
  <si>
    <t>- Parkoló és pihenőhely</t>
  </si>
  <si>
    <t>Eger területén kívül fekvő 100%-os önkormányzati tulajdonú ingatlanok</t>
  </si>
  <si>
    <t>Andornaktálya</t>
  </si>
  <si>
    <t>Eger Déli Vízmmű vas mangántalanító</t>
  </si>
  <si>
    <t>Kisköre</t>
  </si>
  <si>
    <t>Vizisporttábor</t>
  </si>
  <si>
    <t>Felsőtárkány</t>
  </si>
  <si>
    <t>VESZ Imókő üdülő</t>
  </si>
  <si>
    <t>Sarud</t>
  </si>
  <si>
    <t>Közgazdasági üdülőtábor</t>
  </si>
  <si>
    <t>Noszvaj</t>
  </si>
  <si>
    <t>Várkúti turistaház</t>
  </si>
  <si>
    <t>Poroszló</t>
  </si>
  <si>
    <t>Pásztorvölgyi Iskola üdülő</t>
  </si>
  <si>
    <t>Balatonalmádi</t>
  </si>
  <si>
    <t>Üdülő</t>
  </si>
  <si>
    <t>Egerszalók</t>
  </si>
  <si>
    <t>Külterület, közút, zártkert</t>
  </si>
  <si>
    <t>Füzesabony, Kisszohoda 3</t>
  </si>
  <si>
    <t>Lakás</t>
  </si>
  <si>
    <t>Ózd, Detkovics 5</t>
  </si>
  <si>
    <t>Demjén, Dózsa György 10</t>
  </si>
  <si>
    <t xml:space="preserve"> </t>
  </si>
  <si>
    <t>10/c. sz. kimutatás</t>
  </si>
  <si>
    <t>Az önkormányzati vagyon mutatószámai 2005. december 31-i állapot szerint</t>
  </si>
  <si>
    <t>Forgalom- képesség</t>
  </si>
  <si>
    <t>* Bruttó érték (e Ft)</t>
  </si>
  <si>
    <t>Értékcsökkenési leírás (e Ft)</t>
  </si>
  <si>
    <t>* Nettó érték (e Ft)</t>
  </si>
  <si>
    <t>Korszerűségi szint %-a</t>
  </si>
  <si>
    <t>Elhasználodási szint %-a</t>
  </si>
  <si>
    <t>Átlakos életkor</t>
  </si>
  <si>
    <t>Vagyoni értékű jogok</t>
  </si>
  <si>
    <t>FKS</t>
  </si>
  <si>
    <t>Szellemi termékek</t>
  </si>
  <si>
    <t>FKN</t>
  </si>
  <si>
    <t>Egyéb vagyoni értékű jogok</t>
  </si>
  <si>
    <t>Immateriális javak összesen</t>
  </si>
  <si>
    <t>Földterület</t>
  </si>
  <si>
    <t>Telek</t>
  </si>
  <si>
    <t>Épület</t>
  </si>
  <si>
    <t>KFKS</t>
  </si>
  <si>
    <t>Egyéb építmény</t>
  </si>
  <si>
    <t>Építm.kapcsolódó vagy.értékű jog</t>
  </si>
  <si>
    <t>Ingatlanok összesen</t>
  </si>
  <si>
    <t>Ügyvitel és számítástechnika</t>
  </si>
  <si>
    <t>Egyéb gép berendezés</t>
  </si>
  <si>
    <t>Képzőművészeti alkotás</t>
  </si>
  <si>
    <t>Gép, berendezések összesen</t>
  </si>
  <si>
    <t>Járművek összesen</t>
  </si>
  <si>
    <t>Üz. átadott telek</t>
  </si>
  <si>
    <t>Üz. átadott épület</t>
  </si>
  <si>
    <t>Üz. átadott egyéb építmény</t>
  </si>
  <si>
    <t>Üz. átadott ügyvitel és számítástech</t>
  </si>
  <si>
    <t>Üz. átadott egyéb gép, berendezés</t>
  </si>
  <si>
    <t>Üz. átadott jármű</t>
  </si>
  <si>
    <t>Üzemeltetésre átadott összesen</t>
  </si>
  <si>
    <t>Immateriális javak és tárgyi eszközök összesen</t>
  </si>
  <si>
    <t>Intézményi - immateriális javak</t>
  </si>
  <si>
    <t>Intézményi - ingatlanok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</si>
</sst>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0.00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\ ###\ ###\ \ "/>
    <numFmt numFmtId="190" formatCode="#\ ###\ ##0\ \ "/>
    <numFmt numFmtId="191" formatCode="0.0\ %"/>
    <numFmt numFmtId="192" formatCode="0\ %"/>
    <numFmt numFmtId="193" formatCode="#\ ###\ ##0.0"/>
    <numFmt numFmtId="194" formatCode="###,###"/>
    <numFmt numFmtId="195" formatCode="###,###,###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#,##0.0"/>
    <numFmt numFmtId="200" formatCode="##\ ###\ ##0"/>
    <numFmt numFmtId="201" formatCode="0.00\ %"/>
    <numFmt numFmtId="202" formatCode="#,##0\ &quot;Ft&quot;"/>
    <numFmt numFmtId="203" formatCode="0.0"/>
    <numFmt numFmtId="204" formatCode="[$-40E]yyyy\.\ mmmm\ d\."/>
    <numFmt numFmtId="205" formatCode="#,##0;[Red]#,##0"/>
    <numFmt numFmtId="206" formatCode="#,##0_ ;\-#,##0\ "/>
    <numFmt numFmtId="207" formatCode="#,##0_ ;[Red]\-#,##0\ "/>
    <numFmt numFmtId="208" formatCode="_-* #,##0\ _F_t_-;\-* #,##0\ _F_t_-;_-* &quot;-&quot;??\ _F_t_-;_-@_-"/>
    <numFmt numFmtId="209" formatCode="mmm/\ d\."/>
    <numFmt numFmtId="210" formatCode="#####"/>
    <numFmt numFmtId="211" formatCode="#######"/>
    <numFmt numFmtId="212" formatCode="##,###"/>
    <numFmt numFmtId="213" formatCode="#,##0.00\ &quot;Ft&quot;"/>
    <numFmt numFmtId="214" formatCode="mmmm\ d\."/>
  </numFmts>
  <fonts count="68">
    <font>
      <sz val="10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0"/>
    </font>
    <font>
      <sz val="14.75"/>
      <name val="Times New Roman"/>
      <family val="0"/>
    </font>
    <font>
      <sz val="18"/>
      <name val="Times New Roman"/>
      <family val="0"/>
    </font>
    <font>
      <sz val="12"/>
      <name val="Times New Roman"/>
      <family val="1"/>
    </font>
    <font>
      <sz val="15.75"/>
      <name val="Times New Roman"/>
      <family val="0"/>
    </font>
    <font>
      <sz val="15"/>
      <name val="Times New Roman"/>
      <family val="0"/>
    </font>
    <font>
      <sz val="5.25"/>
      <name val="Times New Roman"/>
      <family val="1"/>
    </font>
    <font>
      <sz val="3.5"/>
      <name val="Times New Roman"/>
      <family val="1"/>
    </font>
    <font>
      <b/>
      <sz val="12.75"/>
      <name val="Times New Roman"/>
      <family val="1"/>
    </font>
    <font>
      <sz val="10"/>
      <name val="MS Sans Serif"/>
      <family val="0"/>
    </font>
    <font>
      <sz val="10"/>
      <name val="H-Times New Roman"/>
      <family val="0"/>
    </font>
    <font>
      <sz val="10"/>
      <name val="Times New Roman CE"/>
      <family val="1"/>
    </font>
    <font>
      <sz val="10"/>
      <color indexed="48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color indexed="8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0"/>
    </font>
    <font>
      <b/>
      <sz val="15"/>
      <name val="Times New Roman CE"/>
      <family val="1"/>
    </font>
    <font>
      <sz val="10"/>
      <name val="Arial CE"/>
      <family val="0"/>
    </font>
    <font>
      <sz val="10"/>
      <color indexed="49"/>
      <name val="Times New Roman CE"/>
      <family val="1"/>
    </font>
    <font>
      <b/>
      <sz val="12"/>
      <name val="H-Times New Roman"/>
      <family val="1"/>
    </font>
    <font>
      <sz val="12"/>
      <name val="H-Times New Roman"/>
      <family val="0"/>
    </font>
    <font>
      <b/>
      <sz val="14"/>
      <name val="Times New Roman CE"/>
      <family val="1"/>
    </font>
    <font>
      <sz val="10"/>
      <color indexed="32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8"/>
      <name val="Arial CE"/>
      <family val="0"/>
    </font>
    <font>
      <b/>
      <i/>
      <sz val="10"/>
      <name val="Arial CE"/>
      <family val="0"/>
    </font>
    <font>
      <i/>
      <sz val="10"/>
      <name val="Times New Roman"/>
      <family val="1"/>
    </font>
    <font>
      <b/>
      <u val="single"/>
      <sz val="10"/>
      <name val="Times New Roman CE"/>
      <family val="0"/>
    </font>
    <font>
      <b/>
      <sz val="18"/>
      <name val="H-Times New Roman"/>
      <family val="1"/>
    </font>
    <font>
      <b/>
      <sz val="10"/>
      <name val="H-Times New Roman"/>
      <family val="0"/>
    </font>
    <font>
      <b/>
      <sz val="18"/>
      <name val="Times New Roman CE"/>
      <family val="1"/>
    </font>
    <font>
      <b/>
      <sz val="16"/>
      <name val="Times New Roman CE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E"/>
      <family val="0"/>
    </font>
    <font>
      <b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7"/>
      <name val="Times New Roman"/>
      <family val="1"/>
    </font>
    <font>
      <b/>
      <i/>
      <u val="single"/>
      <sz val="12"/>
      <name val="Times New Roman CE"/>
      <family val="1"/>
    </font>
    <font>
      <b/>
      <sz val="10"/>
      <color indexed="62"/>
      <name val="Times New Roman CE"/>
      <family val="0"/>
    </font>
    <font>
      <b/>
      <sz val="8.25"/>
      <name val="Times New Roman CE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 horizontal="center" vertical="center"/>
      <protection/>
    </xf>
    <xf numFmtId="0" fontId="3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 quotePrefix="1">
      <alignment horizontal="center" vertical="center"/>
    </xf>
    <xf numFmtId="10" fontId="5" fillId="0" borderId="2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0" fontId="5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1" fontId="0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17" fillId="0" borderId="0" xfId="21" applyNumberFormat="1" applyFont="1" applyFill="1" applyAlignment="1">
      <alignment vertical="center"/>
      <protection/>
    </xf>
    <xf numFmtId="3" fontId="17" fillId="0" borderId="0" xfId="21" applyNumberFormat="1" applyFont="1" applyFill="1" applyAlignment="1">
      <alignment vertical="center" wrapText="1"/>
      <protection/>
    </xf>
    <xf numFmtId="3" fontId="17" fillId="0" borderId="0" xfId="21" applyNumberFormat="1" applyFont="1" applyFill="1" applyAlignment="1">
      <alignment horizontal="center" vertical="center" wrapText="1"/>
      <protection/>
    </xf>
    <xf numFmtId="3" fontId="18" fillId="0" borderId="0" xfId="21" applyNumberFormat="1" applyFont="1" applyFill="1" applyAlignment="1">
      <alignment vertical="center" wrapText="1"/>
      <protection/>
    </xf>
    <xf numFmtId="3" fontId="17" fillId="0" borderId="0" xfId="21" applyNumberFormat="1" applyFont="1" applyFill="1" applyAlignment="1">
      <alignment horizontal="right" vertical="center" wrapText="1"/>
      <protection/>
    </xf>
    <xf numFmtId="194" fontId="27" fillId="0" borderId="7" xfId="23" applyNumberFormat="1" applyFont="1" applyBorder="1" applyAlignment="1">
      <alignment horizontal="center" vertical="center"/>
      <protection/>
    </xf>
    <xf numFmtId="194" fontId="27" fillId="0" borderId="8" xfId="23" applyNumberFormat="1" applyFont="1" applyBorder="1" applyAlignment="1">
      <alignment horizontal="center" vertical="center"/>
      <protection/>
    </xf>
    <xf numFmtId="0" fontId="27" fillId="0" borderId="9" xfId="23" applyFont="1" applyBorder="1" applyAlignment="1">
      <alignment horizontal="center" vertical="center"/>
      <protection/>
    </xf>
    <xf numFmtId="0" fontId="27" fillId="0" borderId="10" xfId="23" applyFont="1" applyBorder="1" applyAlignment="1">
      <alignment horizontal="center" vertical="center"/>
      <protection/>
    </xf>
    <xf numFmtId="3" fontId="22" fillId="0" borderId="0" xfId="21" applyNumberFormat="1" applyFont="1" applyFill="1" applyAlignment="1">
      <alignment vertical="center" wrapText="1"/>
      <protection/>
    </xf>
    <xf numFmtId="3" fontId="19" fillId="0" borderId="10" xfId="21" applyNumberFormat="1" applyFont="1" applyFill="1" applyBorder="1" applyAlignment="1">
      <alignment horizontal="center" vertical="center" wrapText="1"/>
      <protection/>
    </xf>
    <xf numFmtId="3" fontId="20" fillId="0" borderId="11" xfId="21" applyNumberFormat="1" applyFont="1" applyFill="1" applyBorder="1" applyAlignment="1">
      <alignment horizontal="center" vertical="center" wrapText="1"/>
      <protection/>
    </xf>
    <xf numFmtId="3" fontId="24" fillId="0" borderId="11" xfId="21" applyNumberFormat="1" applyFont="1" applyFill="1" applyBorder="1" applyAlignment="1">
      <alignment horizontal="center" vertical="center" wrapText="1"/>
      <protection/>
    </xf>
    <xf numFmtId="3" fontId="19" fillId="0" borderId="0" xfId="21" applyNumberFormat="1" applyFont="1" applyFill="1" applyBorder="1" applyAlignment="1">
      <alignment horizontal="center" vertical="center" wrapText="1"/>
      <protection/>
    </xf>
    <xf numFmtId="3" fontId="19" fillId="0" borderId="0" xfId="21" applyNumberFormat="1" applyFont="1" applyFill="1" applyBorder="1" applyAlignment="1">
      <alignment vertical="center" wrapText="1"/>
      <protection/>
    </xf>
    <xf numFmtId="3" fontId="17" fillId="0" borderId="0" xfId="21" applyNumberFormat="1" applyFont="1" applyFill="1" applyBorder="1" applyAlignment="1">
      <alignment horizontal="center" vertical="center" wrapText="1"/>
      <protection/>
    </xf>
    <xf numFmtId="3" fontId="17" fillId="0" borderId="0" xfId="21" applyNumberFormat="1" applyFont="1" applyFill="1" applyBorder="1" applyAlignment="1">
      <alignment vertical="center" wrapText="1"/>
      <protection/>
    </xf>
    <xf numFmtId="3" fontId="18" fillId="0" borderId="0" xfId="21" applyNumberFormat="1" applyFont="1" applyFill="1" applyBorder="1" applyAlignment="1">
      <alignment vertical="center" wrapText="1"/>
      <protection/>
    </xf>
    <xf numFmtId="3" fontId="25" fillId="0" borderId="0" xfId="21" applyNumberFormat="1" applyFont="1" applyFill="1" applyBorder="1" applyAlignment="1">
      <alignment vertical="center" wrapText="1"/>
      <protection/>
    </xf>
    <xf numFmtId="3" fontId="26" fillId="0" borderId="0" xfId="21" applyNumberFormat="1" applyFont="1" applyFill="1" applyBorder="1" applyAlignment="1">
      <alignment vertical="center" wrapText="1"/>
      <protection/>
    </xf>
    <xf numFmtId="3" fontId="26" fillId="0" borderId="0" xfId="21" applyNumberFormat="1" applyFont="1" applyFill="1" applyAlignment="1">
      <alignment vertical="center" wrapText="1"/>
      <protection/>
    </xf>
    <xf numFmtId="3" fontId="25" fillId="0" borderId="0" xfId="21" applyNumberFormat="1" applyFont="1" applyFill="1" applyAlignment="1">
      <alignment vertical="center" wrapText="1"/>
      <protection/>
    </xf>
    <xf numFmtId="3" fontId="27" fillId="0" borderId="0" xfId="21" applyNumberFormat="1" applyFont="1" applyFill="1" applyAlignment="1">
      <alignment horizontal="center" vertical="center" wrapText="1"/>
      <protection/>
    </xf>
    <xf numFmtId="3" fontId="19" fillId="0" borderId="11" xfId="21" applyNumberFormat="1" applyFont="1" applyFill="1" applyBorder="1" applyAlignment="1">
      <alignment horizontal="center" vertical="center" wrapText="1"/>
      <protection/>
    </xf>
    <xf numFmtId="3" fontId="27" fillId="0" borderId="11" xfId="21" applyNumberFormat="1" applyFont="1" applyFill="1" applyBorder="1" applyAlignment="1">
      <alignment horizontal="center" vertical="center" wrapText="1"/>
      <protection/>
    </xf>
    <xf numFmtId="3" fontId="27" fillId="0" borderId="11" xfId="21" applyNumberFormat="1" applyFont="1" applyFill="1" applyBorder="1" applyAlignment="1">
      <alignment vertical="center" wrapText="1"/>
      <protection/>
    </xf>
    <xf numFmtId="3" fontId="28" fillId="0" borderId="11" xfId="21" applyNumberFormat="1" applyFont="1" applyFill="1" applyBorder="1" applyAlignment="1">
      <alignment vertical="center" wrapText="1"/>
      <protection/>
    </xf>
    <xf numFmtId="3" fontId="29" fillId="0" borderId="11" xfId="21" applyNumberFormat="1" applyFont="1" applyFill="1" applyBorder="1" applyAlignment="1">
      <alignment vertical="center" wrapText="1"/>
      <protection/>
    </xf>
    <xf numFmtId="3" fontId="19" fillId="0" borderId="0" xfId="21" applyNumberFormat="1" applyFont="1" applyFill="1" applyAlignment="1">
      <alignment horizontal="center" vertical="center" wrapText="1"/>
      <protection/>
    </xf>
    <xf numFmtId="3" fontId="19" fillId="0" borderId="0" xfId="21" applyNumberFormat="1" applyFont="1" applyFill="1" applyAlignment="1">
      <alignment vertical="center" wrapText="1"/>
      <protection/>
    </xf>
    <xf numFmtId="3" fontId="17" fillId="0" borderId="12" xfId="21" applyNumberFormat="1" applyFont="1" applyFill="1" applyBorder="1" applyAlignment="1">
      <alignment vertical="center" wrapText="1"/>
      <protection/>
    </xf>
    <xf numFmtId="3" fontId="26" fillId="0" borderId="12" xfId="21" applyNumberFormat="1" applyFont="1" applyFill="1" applyBorder="1" applyAlignment="1">
      <alignment vertical="center" wrapText="1"/>
      <protection/>
    </xf>
    <xf numFmtId="3" fontId="30" fillId="0" borderId="0" xfId="21" applyNumberFormat="1" applyFont="1" applyFill="1" applyAlignment="1">
      <alignment horizontal="center" vertical="center" wrapText="1"/>
      <protection/>
    </xf>
    <xf numFmtId="194" fontId="27" fillId="0" borderId="13" xfId="23" applyNumberFormat="1" applyFont="1" applyBorder="1" applyAlignment="1">
      <alignment horizontal="center" vertical="center"/>
      <protection/>
    </xf>
    <xf numFmtId="3" fontId="30" fillId="0" borderId="0" xfId="21" applyNumberFormat="1" applyFont="1" applyFill="1" applyAlignment="1">
      <alignment vertical="center" wrapText="1"/>
      <protection/>
    </xf>
    <xf numFmtId="3" fontId="30" fillId="0" borderId="4" xfId="21" applyNumberFormat="1" applyFont="1" applyFill="1" applyBorder="1" applyAlignment="1">
      <alignment horizontal="center" vertical="center" wrapText="1"/>
      <protection/>
    </xf>
    <xf numFmtId="3" fontId="27" fillId="0" borderId="4" xfId="21" applyNumberFormat="1" applyFont="1" applyFill="1" applyBorder="1" applyAlignment="1">
      <alignment horizontal="center" vertical="center" wrapText="1"/>
      <protection/>
    </xf>
    <xf numFmtId="3" fontId="27" fillId="0" borderId="4" xfId="21" applyNumberFormat="1" applyFont="1" applyFill="1" applyBorder="1" applyAlignment="1">
      <alignment vertical="center" wrapText="1"/>
      <protection/>
    </xf>
    <xf numFmtId="3" fontId="28" fillId="0" borderId="4" xfId="21" applyNumberFormat="1" applyFont="1" applyFill="1" applyBorder="1" applyAlignment="1">
      <alignment vertical="center" wrapText="1"/>
      <protection/>
    </xf>
    <xf numFmtId="3" fontId="28" fillId="0" borderId="14" xfId="21" applyNumberFormat="1" applyFont="1" applyFill="1" applyBorder="1" applyAlignment="1">
      <alignment vertical="center" wrapText="1"/>
      <protection/>
    </xf>
    <xf numFmtId="3" fontId="29" fillId="0" borderId="4" xfId="21" applyNumberFormat="1" applyFont="1" applyFill="1" applyBorder="1" applyAlignment="1">
      <alignment vertical="center" wrapText="1"/>
      <protection/>
    </xf>
    <xf numFmtId="3" fontId="31" fillId="0" borderId="0" xfId="21" applyNumberFormat="1" applyFont="1" applyFill="1" applyBorder="1" applyAlignment="1">
      <alignment horizontal="center" vertical="center" wrapText="1"/>
      <protection/>
    </xf>
    <xf numFmtId="3" fontId="27" fillId="0" borderId="0" xfId="21" applyNumberFormat="1" applyFont="1" applyFill="1" applyBorder="1" applyAlignment="1">
      <alignment horizontal="center" vertical="center" wrapText="1"/>
      <protection/>
    </xf>
    <xf numFmtId="3" fontId="27" fillId="0" borderId="0" xfId="21" applyNumberFormat="1" applyFont="1" applyFill="1" applyBorder="1" applyAlignment="1">
      <alignment vertical="center" wrapText="1"/>
      <protection/>
    </xf>
    <xf numFmtId="3" fontId="32" fillId="0" borderId="0" xfId="21" applyNumberFormat="1" applyFont="1" applyFill="1" applyBorder="1" applyAlignment="1">
      <alignment vertical="center" wrapText="1"/>
      <protection/>
    </xf>
    <xf numFmtId="3" fontId="28" fillId="0" borderId="0" xfId="21" applyNumberFormat="1" applyFont="1" applyFill="1" applyBorder="1" applyAlignment="1">
      <alignment vertical="center" wrapText="1"/>
      <protection/>
    </xf>
    <xf numFmtId="3" fontId="29" fillId="0" borderId="0" xfId="21" applyNumberFormat="1" applyFont="1" applyFill="1" applyBorder="1" applyAlignment="1">
      <alignment vertical="center" wrapText="1"/>
      <protection/>
    </xf>
    <xf numFmtId="3" fontId="17" fillId="0" borderId="0" xfId="21" applyNumberFormat="1" applyFont="1" applyFill="1" applyBorder="1" applyAlignment="1">
      <alignment horizontal="right" vertical="center" wrapText="1"/>
      <protection/>
    </xf>
    <xf numFmtId="3" fontId="27" fillId="0" borderId="4" xfId="21" applyNumberFormat="1" applyFont="1" applyFill="1" applyBorder="1" applyAlignment="1">
      <alignment horizontal="right" vertical="center" wrapText="1"/>
      <protection/>
    </xf>
    <xf numFmtId="3" fontId="29" fillId="0" borderId="4" xfId="21" applyNumberFormat="1" applyFont="1" applyFill="1" applyBorder="1" applyAlignment="1">
      <alignment vertical="center" wrapText="1"/>
      <protection/>
    </xf>
    <xf numFmtId="3" fontId="27" fillId="0" borderId="11" xfId="21" applyNumberFormat="1" applyFont="1" applyFill="1" applyBorder="1" applyAlignment="1">
      <alignment horizontal="right" vertical="center" wrapText="1"/>
      <protection/>
    </xf>
    <xf numFmtId="3" fontId="29" fillId="0" borderId="11" xfId="21" applyNumberFormat="1" applyFont="1" applyFill="1" applyBorder="1" applyAlignment="1">
      <alignment vertical="center" wrapText="1"/>
      <protection/>
    </xf>
    <xf numFmtId="3" fontId="17" fillId="0" borderId="12" xfId="21" applyNumberFormat="1" applyFont="1" applyFill="1" applyBorder="1" applyAlignment="1">
      <alignment horizontal="center" vertical="center" wrapText="1"/>
      <protection/>
    </xf>
    <xf numFmtId="3" fontId="18" fillId="0" borderId="12" xfId="21" applyNumberFormat="1" applyFont="1" applyFill="1" applyBorder="1" applyAlignment="1">
      <alignment vertical="center" wrapText="1"/>
      <protection/>
    </xf>
    <xf numFmtId="3" fontId="25" fillId="0" borderId="12" xfId="21" applyNumberFormat="1" applyFont="1" applyFill="1" applyBorder="1" applyAlignment="1">
      <alignment vertical="center" wrapText="1"/>
      <protection/>
    </xf>
    <xf numFmtId="3" fontId="27" fillId="0" borderId="15" xfId="21" applyNumberFormat="1" applyFont="1" applyFill="1" applyBorder="1" applyAlignment="1">
      <alignment horizontal="center" vertical="center" wrapText="1"/>
      <protection/>
    </xf>
    <xf numFmtId="3" fontId="27" fillId="0" borderId="10" xfId="21" applyNumberFormat="1" applyFont="1" applyFill="1" applyBorder="1" applyAlignment="1">
      <alignment horizontal="center" vertical="center" wrapText="1"/>
      <protection/>
    </xf>
    <xf numFmtId="3" fontId="27" fillId="0" borderId="10" xfId="21" applyNumberFormat="1" applyFont="1" applyFill="1" applyBorder="1" applyAlignment="1">
      <alignment vertical="center" wrapText="1"/>
      <protection/>
    </xf>
    <xf numFmtId="3" fontId="28" fillId="0" borderId="10" xfId="21" applyNumberFormat="1" applyFont="1" applyFill="1" applyBorder="1" applyAlignment="1">
      <alignment vertical="center" wrapText="1"/>
      <protection/>
    </xf>
    <xf numFmtId="3" fontId="29" fillId="0" borderId="10" xfId="21" applyNumberFormat="1" applyFont="1" applyFill="1" applyBorder="1" applyAlignment="1">
      <alignment vertical="center" wrapText="1"/>
      <protection/>
    </xf>
    <xf numFmtId="3" fontId="33" fillId="0" borderId="0" xfId="21" applyNumberFormat="1" applyFont="1" applyFill="1" applyAlignment="1">
      <alignment horizontal="center" vertical="center" wrapText="1"/>
      <protection/>
    </xf>
    <xf numFmtId="49" fontId="17" fillId="0" borderId="0" xfId="21" applyNumberFormat="1" applyFont="1" applyFill="1" applyBorder="1" applyAlignment="1">
      <alignment horizontal="center" vertical="center" wrapText="1"/>
      <protection/>
    </xf>
    <xf numFmtId="3" fontId="17" fillId="2" borderId="0" xfId="21" applyNumberFormat="1" applyFont="1" applyFill="1" applyBorder="1" applyAlignment="1">
      <alignment vertical="center" wrapText="1"/>
      <protection/>
    </xf>
    <xf numFmtId="3" fontId="17" fillId="2" borderId="0" xfId="21" applyNumberFormat="1" applyFont="1" applyFill="1" applyBorder="1" applyAlignment="1">
      <alignment horizontal="center" vertical="center" wrapText="1"/>
      <protection/>
    </xf>
    <xf numFmtId="3" fontId="17" fillId="2" borderId="0" xfId="21" applyNumberFormat="1" applyFont="1" applyFill="1" applyBorder="1" applyAlignment="1">
      <alignment horizontal="right" vertical="center" wrapText="1"/>
      <protection/>
    </xf>
    <xf numFmtId="0" fontId="27" fillId="0" borderId="16" xfId="22" applyFont="1" applyBorder="1" applyAlignment="1">
      <alignment horizontal="center" vertical="center"/>
      <protection/>
    </xf>
    <xf numFmtId="3" fontId="26" fillId="2" borderId="0" xfId="21" applyNumberFormat="1" applyFont="1" applyFill="1" applyBorder="1" applyAlignment="1">
      <alignment vertical="center" wrapText="1"/>
      <protection/>
    </xf>
    <xf numFmtId="3" fontId="25" fillId="2" borderId="0" xfId="21" applyNumberFormat="1" applyFont="1" applyFill="1" applyBorder="1" applyAlignment="1">
      <alignment vertical="center" wrapText="1"/>
      <protection/>
    </xf>
    <xf numFmtId="3" fontId="19" fillId="0" borderId="0" xfId="21" applyNumberFormat="1" applyFont="1" applyFill="1" applyBorder="1" applyAlignment="1">
      <alignment horizontal="left" vertical="center" wrapText="1"/>
      <protection/>
    </xf>
    <xf numFmtId="3" fontId="29" fillId="2" borderId="11" xfId="21" applyNumberFormat="1" applyFont="1" applyFill="1" applyBorder="1" applyAlignment="1">
      <alignment vertical="center" wrapText="1"/>
      <protection/>
    </xf>
    <xf numFmtId="3" fontId="27" fillId="2" borderId="11" xfId="21" applyNumberFormat="1" applyFont="1" applyFill="1" applyBorder="1" applyAlignment="1">
      <alignment vertical="center" wrapText="1"/>
      <protection/>
    </xf>
    <xf numFmtId="0" fontId="17" fillId="0" borderId="0" xfId="22" applyFont="1" applyAlignment="1">
      <alignment/>
      <protection/>
    </xf>
    <xf numFmtId="0" fontId="17" fillId="0" borderId="0" xfId="22" applyFont="1">
      <alignment/>
      <protection/>
    </xf>
    <xf numFmtId="165" fontId="17" fillId="0" borderId="0" xfId="22" applyNumberFormat="1" applyFont="1" applyAlignment="1">
      <alignment horizontal="right"/>
      <protection/>
    </xf>
    <xf numFmtId="0" fontId="17" fillId="0" borderId="0" xfId="22" applyFont="1" applyAlignment="1">
      <alignment horizontal="center"/>
      <protection/>
    </xf>
    <xf numFmtId="165" fontId="17" fillId="0" borderId="0" xfId="22" applyNumberFormat="1" applyFont="1">
      <alignment/>
      <protection/>
    </xf>
    <xf numFmtId="0" fontId="27" fillId="0" borderId="11" xfId="22" applyFont="1" applyBorder="1" applyAlignment="1">
      <alignment horizontal="center" vertical="center" wrapText="1"/>
      <protection/>
    </xf>
    <xf numFmtId="165" fontId="27" fillId="0" borderId="11" xfId="22" applyNumberFormat="1" applyFont="1" applyBorder="1" applyAlignment="1">
      <alignment horizontal="center" vertical="center" wrapText="1"/>
      <protection/>
    </xf>
    <xf numFmtId="0" fontId="27" fillId="0" borderId="0" xfId="22" applyFont="1" applyAlignment="1">
      <alignment horizontal="center" vertical="center" wrapText="1"/>
      <protection/>
    </xf>
    <xf numFmtId="0" fontId="27" fillId="0" borderId="14" xfId="22" applyFont="1" applyBorder="1" applyAlignment="1">
      <alignment horizontal="center" vertical="center"/>
      <protection/>
    </xf>
    <xf numFmtId="0" fontId="27" fillId="0" borderId="17" xfId="22" applyFont="1" applyBorder="1" applyAlignment="1">
      <alignment vertical="center"/>
      <protection/>
    </xf>
    <xf numFmtId="165" fontId="27" fillId="0" borderId="4" xfId="22" applyNumberFormat="1" applyFont="1" applyBorder="1" applyAlignment="1">
      <alignment vertical="center"/>
      <protection/>
    </xf>
    <xf numFmtId="2" fontId="27" fillId="0" borderId="4" xfId="22" applyNumberFormat="1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165" fontId="27" fillId="0" borderId="18" xfId="22" applyNumberFormat="1" applyFont="1" applyBorder="1" applyAlignment="1">
      <alignment vertical="center"/>
      <protection/>
    </xf>
    <xf numFmtId="2" fontId="17" fillId="0" borderId="0" xfId="22" applyNumberFormat="1" applyFont="1" applyAlignment="1">
      <alignment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vertical="center"/>
      <protection/>
    </xf>
    <xf numFmtId="165" fontId="27" fillId="0" borderId="0" xfId="22" applyNumberFormat="1" applyFont="1" applyBorder="1" applyAlignment="1">
      <alignment vertical="center"/>
      <protection/>
    </xf>
    <xf numFmtId="165" fontId="17" fillId="0" borderId="0" xfId="22" applyNumberFormat="1" applyFont="1" applyAlignment="1">
      <alignment vertical="center"/>
      <protection/>
    </xf>
    <xf numFmtId="0" fontId="27" fillId="0" borderId="19" xfId="22" applyFont="1" applyBorder="1" applyAlignment="1">
      <alignment horizontal="center" vertical="center"/>
      <protection/>
    </xf>
    <xf numFmtId="0" fontId="27" fillId="0" borderId="16" xfId="22" applyFont="1" applyBorder="1" applyAlignment="1">
      <alignment vertical="center"/>
      <protection/>
    </xf>
    <xf numFmtId="165" fontId="27" fillId="0" borderId="11" xfId="22" applyNumberFormat="1" applyFont="1" applyBorder="1" applyAlignment="1">
      <alignment vertical="center"/>
      <protection/>
    </xf>
    <xf numFmtId="2" fontId="27" fillId="0" borderId="11" xfId="22" applyNumberFormat="1" applyFont="1" applyBorder="1" applyAlignment="1">
      <alignment vertical="center"/>
      <protection/>
    </xf>
    <xf numFmtId="165" fontId="17" fillId="0" borderId="0" xfId="22" applyNumberFormat="1" applyFont="1" applyAlignment="1">
      <alignment horizontal="right" vertical="center"/>
      <protection/>
    </xf>
    <xf numFmtId="0" fontId="17" fillId="0" borderId="0" xfId="22" applyFont="1" applyAlignment="1">
      <alignment horizontal="center" vertical="center"/>
      <protection/>
    </xf>
    <xf numFmtId="2" fontId="27" fillId="0" borderId="4" xfId="22" applyNumberFormat="1" applyFont="1" applyBorder="1" applyAlignment="1">
      <alignment vertical="center"/>
      <protection/>
    </xf>
    <xf numFmtId="0" fontId="27" fillId="0" borderId="19" xfId="22" applyFont="1" applyBorder="1" applyAlignment="1">
      <alignment horizontal="center" vertical="center"/>
      <protection/>
    </xf>
    <xf numFmtId="2" fontId="27" fillId="0" borderId="14" xfId="22" applyNumberFormat="1" applyFont="1" applyBorder="1" applyAlignment="1">
      <alignment vertical="center"/>
      <protection/>
    </xf>
    <xf numFmtId="165" fontId="17" fillId="0" borderId="0" xfId="22" applyNumberFormat="1" applyFont="1" applyBorder="1">
      <alignment/>
      <protection/>
    </xf>
    <xf numFmtId="2" fontId="27" fillId="0" borderId="20" xfId="22" applyNumberFormat="1" applyFont="1" applyBorder="1" applyAlignment="1">
      <alignment vertical="center"/>
      <protection/>
    </xf>
    <xf numFmtId="165" fontId="17" fillId="0" borderId="0" xfId="22" applyNumberFormat="1" applyFont="1" applyBorder="1" applyAlignment="1">
      <alignment vertical="center"/>
      <protection/>
    </xf>
    <xf numFmtId="2" fontId="27" fillId="0" borderId="0" xfId="22" applyNumberFormat="1" applyFont="1" applyBorder="1" applyAlignment="1">
      <alignment vertical="center"/>
      <protection/>
    </xf>
    <xf numFmtId="0" fontId="36" fillId="0" borderId="0" xfId="22" applyFont="1" applyAlignment="1">
      <alignment vertical="center"/>
      <protection/>
    </xf>
    <xf numFmtId="165" fontId="17" fillId="0" borderId="21" xfId="22" applyNumberFormat="1" applyFont="1" applyBorder="1" applyAlignment="1">
      <alignment vertical="center"/>
      <protection/>
    </xf>
    <xf numFmtId="2" fontId="27" fillId="0" borderId="21" xfId="22" applyNumberFormat="1" applyFont="1" applyBorder="1" applyAlignment="1">
      <alignment vertical="center"/>
      <protection/>
    </xf>
    <xf numFmtId="165" fontId="27" fillId="0" borderId="22" xfId="22" applyNumberFormat="1" applyFont="1" applyBorder="1" applyAlignment="1">
      <alignment vertical="center"/>
      <protection/>
    </xf>
    <xf numFmtId="2" fontId="27" fillId="0" borderId="22" xfId="22" applyNumberFormat="1" applyFont="1" applyBorder="1" applyAlignment="1">
      <alignment vertical="center"/>
      <protection/>
    </xf>
    <xf numFmtId="0" fontId="27" fillId="0" borderId="0" xfId="22" applyFont="1" applyAlignment="1">
      <alignment vertical="center"/>
      <protection/>
    </xf>
    <xf numFmtId="2" fontId="27" fillId="0" borderId="11" xfId="22" applyNumberFormat="1" applyFont="1" applyBorder="1" applyAlignment="1">
      <alignment vertical="center"/>
      <protection/>
    </xf>
    <xf numFmtId="4" fontId="27" fillId="0" borderId="4" xfId="22" applyNumberFormat="1" applyFont="1" applyBorder="1" applyAlignment="1">
      <alignment vertical="center"/>
      <protection/>
    </xf>
    <xf numFmtId="4" fontId="27" fillId="0" borderId="18" xfId="22" applyNumberFormat="1" applyFont="1" applyBorder="1" applyAlignment="1">
      <alignment vertical="center"/>
      <protection/>
    </xf>
    <xf numFmtId="4" fontId="27" fillId="0" borderId="20" xfId="22" applyNumberFormat="1" applyFont="1" applyBorder="1" applyAlignment="1">
      <alignment vertical="center"/>
      <protection/>
    </xf>
    <xf numFmtId="4" fontId="27" fillId="0" borderId="0" xfId="22" applyNumberFormat="1" applyFont="1" applyBorder="1" applyAlignment="1">
      <alignment vertical="center"/>
      <protection/>
    </xf>
    <xf numFmtId="4" fontId="27" fillId="0" borderId="21" xfId="22" applyNumberFormat="1" applyFont="1" applyBorder="1" applyAlignment="1">
      <alignment vertical="center"/>
      <protection/>
    </xf>
    <xf numFmtId="4" fontId="17" fillId="0" borderId="0" xfId="22" applyNumberFormat="1" applyFont="1" applyAlignment="1">
      <alignment vertical="center"/>
      <protection/>
    </xf>
    <xf numFmtId="4" fontId="27" fillId="0" borderId="11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65" fontId="17" fillId="0" borderId="20" xfId="22" applyNumberFormat="1" applyFont="1" applyBorder="1">
      <alignment/>
      <protection/>
    </xf>
    <xf numFmtId="0" fontId="17" fillId="0" borderId="0" xfId="23" applyFont="1" applyAlignment="1">
      <alignment horizontal="left" vertical="center"/>
      <protection/>
    </xf>
    <xf numFmtId="0" fontId="40" fillId="0" borderId="0" xfId="23" applyFont="1" applyAlignment="1">
      <alignment vertical="center"/>
      <protection/>
    </xf>
    <xf numFmtId="194" fontId="40" fillId="0" borderId="0" xfId="23" applyNumberFormat="1" applyFont="1" applyAlignment="1">
      <alignment horizontal="right" vertical="center"/>
      <protection/>
    </xf>
    <xf numFmtId="194" fontId="17" fillId="0" borderId="0" xfId="23" applyNumberFormat="1" applyFont="1" applyAlignment="1">
      <alignment horizontal="right" vertical="center"/>
      <protection/>
    </xf>
    <xf numFmtId="0" fontId="17" fillId="0" borderId="0" xfId="23" applyFont="1" applyAlignment="1">
      <alignment horizontal="center" vertical="center"/>
      <protection/>
    </xf>
    <xf numFmtId="0" fontId="17" fillId="0" borderId="0" xfId="23" applyFont="1" applyAlignment="1">
      <alignment vertical="center"/>
      <protection/>
    </xf>
    <xf numFmtId="0" fontId="39" fillId="0" borderId="0" xfId="23" applyFont="1" applyAlignment="1">
      <alignment horizontal="centerContinuous" vertical="center"/>
      <protection/>
    </xf>
    <xf numFmtId="0" fontId="17" fillId="0" borderId="0" xfId="23" applyFont="1" applyAlignment="1">
      <alignment horizontal="centerContinuous" vertical="center"/>
      <protection/>
    </xf>
    <xf numFmtId="194" fontId="17" fillId="0" borderId="0" xfId="23" applyNumberFormat="1" applyFont="1" applyAlignment="1">
      <alignment horizontal="centerContinuous" vertical="center"/>
      <protection/>
    </xf>
    <xf numFmtId="165" fontId="17" fillId="0" borderId="0" xfId="22" applyNumberFormat="1" applyFont="1" applyAlignment="1">
      <alignment horizontal="right"/>
      <protection/>
    </xf>
    <xf numFmtId="0" fontId="27" fillId="0" borderId="9" xfId="23" applyFont="1" applyBorder="1" applyAlignment="1">
      <alignment horizontal="center" vertical="center"/>
      <protection/>
    </xf>
    <xf numFmtId="0" fontId="27" fillId="0" borderId="10" xfId="23" applyFont="1" applyBorder="1" applyAlignment="1">
      <alignment horizontal="center" vertical="center"/>
      <protection/>
    </xf>
    <xf numFmtId="194" fontId="27" fillId="0" borderId="11" xfId="23" applyNumberFormat="1" applyFont="1" applyBorder="1" applyAlignment="1">
      <alignment horizontal="center" vertical="center" wrapText="1"/>
      <protection/>
    </xf>
    <xf numFmtId="0" fontId="41" fillId="0" borderId="0" xfId="23" applyFont="1" applyAlignment="1">
      <alignment horizontal="center" vertical="center"/>
      <protection/>
    </xf>
    <xf numFmtId="0" fontId="41" fillId="0" borderId="0" xfId="23" applyFont="1" applyAlignment="1">
      <alignment vertical="center"/>
      <protection/>
    </xf>
    <xf numFmtId="194" fontId="41" fillId="0" borderId="0" xfId="23" applyNumberFormat="1" applyFont="1" applyAlignment="1">
      <alignment horizontal="right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vertical="center"/>
      <protection/>
    </xf>
    <xf numFmtId="194" fontId="17" fillId="0" borderId="0" xfId="23" applyNumberFormat="1" applyFont="1" applyBorder="1" applyAlignment="1">
      <alignment horizontal="right" vertical="center"/>
      <protection/>
    </xf>
    <xf numFmtId="0" fontId="41" fillId="0" borderId="0" xfId="23" applyFont="1" applyBorder="1" applyAlignment="1">
      <alignment vertical="center"/>
      <protection/>
    </xf>
    <xf numFmtId="0" fontId="17" fillId="0" borderId="0" xfId="23" applyFont="1" applyBorder="1" applyAlignment="1">
      <alignment horizontal="left" vertical="center"/>
      <protection/>
    </xf>
    <xf numFmtId="0" fontId="17" fillId="0" borderId="0" xfId="23" applyFont="1" applyBorder="1" applyAlignment="1">
      <alignment vertical="center" wrapText="1"/>
      <protection/>
    </xf>
    <xf numFmtId="0" fontId="17" fillId="0" borderId="19" xfId="23" applyFont="1" applyBorder="1" applyAlignment="1">
      <alignment horizontal="center" vertical="center"/>
      <protection/>
    </xf>
    <xf numFmtId="0" fontId="27" fillId="0" borderId="16" xfId="23" applyFont="1" applyBorder="1" applyAlignment="1">
      <alignment horizontal="left" vertical="center"/>
      <protection/>
    </xf>
    <xf numFmtId="194" fontId="27" fillId="0" borderId="11" xfId="23" applyNumberFormat="1" applyFont="1" applyBorder="1" applyAlignment="1">
      <alignment horizontal="right" vertical="center"/>
      <protection/>
    </xf>
    <xf numFmtId="0" fontId="41" fillId="0" borderId="0" xfId="23" applyFont="1" applyAlignment="1">
      <alignment horizontal="left" vertical="center"/>
      <protection/>
    </xf>
    <xf numFmtId="194" fontId="41" fillId="0" borderId="0" xfId="23" applyNumberFormat="1" applyFont="1" applyAlignment="1">
      <alignment horizontal="left" vertical="center"/>
      <protection/>
    </xf>
    <xf numFmtId="0" fontId="0" fillId="0" borderId="0" xfId="24" applyFont="1" applyAlignment="1">
      <alignment vertical="center"/>
      <protection/>
    </xf>
    <xf numFmtId="0" fontId="42" fillId="0" borderId="0" xfId="24" applyFont="1" applyAlignment="1">
      <alignment horizontal="right" vertical="center"/>
      <protection/>
    </xf>
    <xf numFmtId="0" fontId="44" fillId="0" borderId="0" xfId="24" applyFont="1" applyAlignment="1">
      <alignment horizontal="center" vertical="center"/>
      <protection/>
    </xf>
    <xf numFmtId="0" fontId="0" fillId="0" borderId="0" xfId="24" applyFont="1" applyAlignment="1">
      <alignment horizontal="center" vertical="center"/>
      <protection/>
    </xf>
    <xf numFmtId="0" fontId="5" fillId="0" borderId="11" xfId="24" applyFont="1" applyBorder="1" applyAlignment="1">
      <alignment horizontal="center" vertical="center" wrapText="1"/>
      <protection/>
    </xf>
    <xf numFmtId="0" fontId="5" fillId="0" borderId="11" xfId="24" applyFont="1" applyBorder="1" applyAlignment="1">
      <alignment horizontal="center" vertical="center"/>
      <protection/>
    </xf>
    <xf numFmtId="3" fontId="19" fillId="0" borderId="23" xfId="21" applyNumberFormat="1" applyFont="1" applyFill="1" applyBorder="1" applyAlignment="1">
      <alignment horizontal="center" vertical="center" wrapText="1"/>
      <protection/>
    </xf>
    <xf numFmtId="3" fontId="19" fillId="0" borderId="16" xfId="21" applyNumberFormat="1" applyFont="1" applyFill="1" applyBorder="1" applyAlignment="1">
      <alignment horizontal="center" vertical="center" wrapText="1"/>
      <protection/>
    </xf>
    <xf numFmtId="3" fontId="0" fillId="0" borderId="0" xfId="24" applyNumberFormat="1" applyFont="1" applyAlignment="1">
      <alignment vertical="center"/>
      <protection/>
    </xf>
    <xf numFmtId="0" fontId="0" fillId="0" borderId="0" xfId="24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0" fontId="0" fillId="0" borderId="0" xfId="24" applyFont="1" applyAlignment="1">
      <alignment vertical="center" wrapText="1"/>
      <protection/>
    </xf>
    <xf numFmtId="3" fontId="0" fillId="0" borderId="0" xfId="24" applyNumberFormat="1" applyFont="1" applyAlignment="1">
      <alignment horizontal="right" vertical="center"/>
      <protection/>
    </xf>
    <xf numFmtId="3" fontId="5" fillId="0" borderId="11" xfId="24" applyNumberFormat="1" applyFont="1" applyBorder="1" applyAlignment="1">
      <alignment vertical="center"/>
      <protection/>
    </xf>
    <xf numFmtId="0" fontId="4" fillId="0" borderId="0" xfId="24" applyFont="1" applyBorder="1" applyAlignment="1">
      <alignment vertical="center"/>
      <protection/>
    </xf>
    <xf numFmtId="0" fontId="4" fillId="0" borderId="0" xfId="24" applyFont="1" applyBorder="1" applyAlignment="1">
      <alignment horizontal="left" vertical="center"/>
      <protection/>
    </xf>
    <xf numFmtId="3" fontId="5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0" fillId="0" borderId="0" xfId="25" applyFont="1" applyAlignment="1">
      <alignment/>
      <protection/>
    </xf>
    <xf numFmtId="0" fontId="45" fillId="0" borderId="0" xfId="25">
      <alignment/>
      <protection/>
    </xf>
    <xf numFmtId="0" fontId="0" fillId="0" borderId="0" xfId="25" applyFont="1">
      <alignment/>
      <protection/>
    </xf>
    <xf numFmtId="0" fontId="5" fillId="0" borderId="11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Alignment="1">
      <alignment horizontal="center" wrapText="1"/>
      <protection/>
    </xf>
    <xf numFmtId="0" fontId="47" fillId="0" borderId="24" xfId="25" applyFont="1" applyBorder="1">
      <alignment/>
      <protection/>
    </xf>
    <xf numFmtId="0" fontId="47" fillId="0" borderId="0" xfId="25" applyFont="1" applyBorder="1">
      <alignment/>
      <protection/>
    </xf>
    <xf numFmtId="0" fontId="0" fillId="0" borderId="25" xfId="25" applyFont="1" applyBorder="1">
      <alignment/>
      <protection/>
    </xf>
    <xf numFmtId="0" fontId="0" fillId="0" borderId="26" xfId="25" applyFont="1" applyBorder="1">
      <alignment/>
      <protection/>
    </xf>
    <xf numFmtId="0" fontId="0" fillId="0" borderId="27" xfId="25" applyFont="1" applyBorder="1" applyAlignment="1">
      <alignment horizontal="right"/>
      <protection/>
    </xf>
    <xf numFmtId="0" fontId="0" fillId="0" borderId="0" xfId="25" applyFont="1" applyBorder="1">
      <alignment/>
      <protection/>
    </xf>
    <xf numFmtId="206" fontId="0" fillId="0" borderId="25" xfId="25" applyNumberFormat="1" applyFont="1" applyBorder="1">
      <alignment/>
      <protection/>
    </xf>
    <xf numFmtId="206" fontId="0" fillId="0" borderId="26" xfId="25" applyNumberFormat="1" applyFont="1" applyBorder="1">
      <alignment/>
      <protection/>
    </xf>
    <xf numFmtId="0" fontId="5" fillId="0" borderId="28" xfId="25" applyFont="1" applyBorder="1" applyAlignment="1">
      <alignment horizontal="left"/>
      <protection/>
    </xf>
    <xf numFmtId="0" fontId="5" fillId="0" borderId="18" xfId="25" applyFont="1" applyBorder="1">
      <alignment/>
      <protection/>
    </xf>
    <xf numFmtId="206" fontId="5" fillId="0" borderId="4" xfId="25" applyNumberFormat="1" applyFont="1" applyBorder="1">
      <alignment/>
      <protection/>
    </xf>
    <xf numFmtId="206" fontId="5" fillId="0" borderId="29" xfId="25" applyNumberFormat="1" applyFont="1" applyBorder="1">
      <alignment/>
      <protection/>
    </xf>
    <xf numFmtId="0" fontId="0" fillId="0" borderId="27" xfId="25" applyFont="1" applyBorder="1">
      <alignment/>
      <protection/>
    </xf>
    <xf numFmtId="0" fontId="47" fillId="0" borderId="27" xfId="25" applyFont="1" applyBorder="1" applyAlignment="1">
      <alignment horizontal="left"/>
      <protection/>
    </xf>
    <xf numFmtId="0" fontId="45" fillId="0" borderId="27" xfId="25" applyBorder="1">
      <alignment/>
      <protection/>
    </xf>
    <xf numFmtId="0" fontId="45" fillId="0" borderId="0" xfId="25" applyBorder="1">
      <alignment/>
      <protection/>
    </xf>
    <xf numFmtId="0" fontId="48" fillId="0" borderId="27" xfId="25" applyFont="1" applyBorder="1" applyAlignment="1">
      <alignment horizontal="left"/>
      <protection/>
    </xf>
    <xf numFmtId="206" fontId="5" fillId="0" borderId="25" xfId="25" applyNumberFormat="1" applyFont="1" applyBorder="1">
      <alignment/>
      <protection/>
    </xf>
    <xf numFmtId="206" fontId="5" fillId="0" borderId="26" xfId="25" applyNumberFormat="1" applyFont="1" applyBorder="1">
      <alignment/>
      <protection/>
    </xf>
    <xf numFmtId="0" fontId="5" fillId="0" borderId="27" xfId="25" applyFont="1" applyBorder="1" applyAlignment="1">
      <alignment horizontal="left"/>
      <protection/>
    </xf>
    <xf numFmtId="0" fontId="45" fillId="0" borderId="30" xfId="25" applyBorder="1">
      <alignment/>
      <protection/>
    </xf>
    <xf numFmtId="0" fontId="45" fillId="0" borderId="19" xfId="25" applyBorder="1">
      <alignment/>
      <protection/>
    </xf>
    <xf numFmtId="0" fontId="5" fillId="0" borderId="23" xfId="25" applyFont="1" applyBorder="1">
      <alignment/>
      <protection/>
    </xf>
    <xf numFmtId="206" fontId="5" fillId="0" borderId="11" xfId="25" applyNumberFormat="1" applyFont="1" applyBorder="1">
      <alignment/>
      <protection/>
    </xf>
    <xf numFmtId="206" fontId="0" fillId="0" borderId="0" xfId="25" applyNumberFormat="1" applyFont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0" fontId="35" fillId="0" borderId="0" xfId="26">
      <alignment/>
      <protection/>
    </xf>
    <xf numFmtId="3" fontId="0" fillId="0" borderId="0" xfId="26" applyNumberFormat="1" applyFont="1" applyAlignment="1">
      <alignment horizontal="right" vertical="center" wrapText="1"/>
      <protection/>
    </xf>
    <xf numFmtId="0" fontId="5" fillId="0" borderId="11" xfId="26" applyFont="1" applyBorder="1" applyAlignment="1">
      <alignment horizontal="center" vertical="center" wrapText="1"/>
      <protection/>
    </xf>
    <xf numFmtId="3" fontId="5" fillId="0" borderId="11" xfId="26" applyNumberFormat="1" applyFont="1" applyBorder="1" applyAlignment="1">
      <alignment horizontal="center" vertical="center" wrapText="1"/>
      <protection/>
    </xf>
    <xf numFmtId="3" fontId="5" fillId="0" borderId="11" xfId="26" applyNumberFormat="1" applyFont="1" applyFill="1" applyBorder="1" applyAlignment="1">
      <alignment horizontal="center" vertical="center" wrapText="1"/>
      <protection/>
    </xf>
    <xf numFmtId="0" fontId="47" fillId="0" borderId="24" xfId="26" applyFont="1" applyBorder="1" applyAlignment="1">
      <alignment horizontal="left" vertical="center" wrapText="1"/>
      <protection/>
    </xf>
    <xf numFmtId="3" fontId="47" fillId="0" borderId="31" xfId="26" applyNumberFormat="1" applyFont="1" applyBorder="1" applyAlignment="1">
      <alignment horizontal="right"/>
      <protection/>
    </xf>
    <xf numFmtId="0" fontId="50" fillId="0" borderId="31" xfId="26" applyFont="1" applyBorder="1">
      <alignment/>
      <protection/>
    </xf>
    <xf numFmtId="0" fontId="50" fillId="0" borderId="8" xfId="26" applyFont="1" applyBorder="1">
      <alignment/>
      <protection/>
    </xf>
    <xf numFmtId="0" fontId="50" fillId="0" borderId="0" xfId="26" applyFont="1">
      <alignment/>
      <protection/>
    </xf>
    <xf numFmtId="0" fontId="47" fillId="0" borderId="27" xfId="26" applyFont="1" applyBorder="1" applyAlignment="1">
      <alignment horizontal="left" vertical="center" wrapText="1"/>
      <protection/>
    </xf>
    <xf numFmtId="0" fontId="47" fillId="0" borderId="32" xfId="26" applyFont="1" applyBorder="1" applyAlignment="1">
      <alignment horizontal="left" vertical="center" wrapText="1"/>
      <protection/>
    </xf>
    <xf numFmtId="0" fontId="47" fillId="0" borderId="0" xfId="26" applyFont="1" applyBorder="1" applyAlignment="1">
      <alignment horizontal="left" vertical="center" wrapText="1"/>
      <protection/>
    </xf>
    <xf numFmtId="3" fontId="47" fillId="0" borderId="25" xfId="26" applyNumberFormat="1" applyFont="1" applyBorder="1" applyAlignment="1">
      <alignment horizontal="right"/>
      <protection/>
    </xf>
    <xf numFmtId="0" fontId="50" fillId="0" borderId="25" xfId="26" applyFont="1" applyBorder="1">
      <alignment/>
      <protection/>
    </xf>
    <xf numFmtId="0" fontId="50" fillId="0" borderId="15" xfId="26" applyFont="1" applyBorder="1">
      <alignment/>
      <protection/>
    </xf>
    <xf numFmtId="49" fontId="0" fillId="0" borderId="27" xfId="26" applyNumberFormat="1" applyFont="1" applyBorder="1" applyAlignment="1">
      <alignment horizontal="right" vertical="center" wrapText="1"/>
      <protection/>
    </xf>
    <xf numFmtId="0" fontId="0" fillId="0" borderId="32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3" fontId="0" fillId="0" borderId="25" xfId="26" applyNumberFormat="1" applyFont="1" applyBorder="1" applyAlignment="1">
      <alignment horizontal="right" vertical="center" wrapText="1"/>
      <protection/>
    </xf>
    <xf numFmtId="3" fontId="0" fillId="0" borderId="15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Border="1" applyAlignment="1">
      <alignment horizontal="left" vertical="center" wrapText="1"/>
      <protection/>
    </xf>
    <xf numFmtId="3" fontId="0" fillId="0" borderId="25" xfId="26" applyNumberFormat="1" applyFont="1" applyBorder="1" applyAlignment="1">
      <alignment horizontal="right"/>
      <protection/>
    </xf>
    <xf numFmtId="49" fontId="0" fillId="0" borderId="27" xfId="26" applyNumberFormat="1" applyFont="1" applyBorder="1" applyAlignment="1">
      <alignment horizontal="left" vertical="center" wrapText="1"/>
      <protection/>
    </xf>
    <xf numFmtId="49" fontId="51" fillId="0" borderId="27" xfId="26" applyNumberFormat="1" applyFont="1" applyBorder="1" applyAlignment="1">
      <alignment horizontal="right" vertical="center" wrapText="1"/>
      <protection/>
    </xf>
    <xf numFmtId="3" fontId="51" fillId="0" borderId="25" xfId="26" applyNumberFormat="1" applyFont="1" applyBorder="1" applyAlignment="1">
      <alignment horizontal="right" vertical="center" wrapText="1"/>
      <protection/>
    </xf>
    <xf numFmtId="3" fontId="0" fillId="0" borderId="32" xfId="26" applyNumberFormat="1" applyFont="1" applyBorder="1" applyAlignment="1">
      <alignment horizontal="right"/>
      <protection/>
    </xf>
    <xf numFmtId="3" fontId="0" fillId="0" borderId="32" xfId="26" applyNumberFormat="1" applyFont="1" applyBorder="1" applyAlignment="1">
      <alignment horizontal="right" vertical="center" wrapText="1"/>
      <protection/>
    </xf>
    <xf numFmtId="3" fontId="0" fillId="0" borderId="26" xfId="26" applyNumberFormat="1" applyFont="1" applyFill="1" applyBorder="1" applyAlignment="1">
      <alignment horizontal="right" vertical="center" wrapText="1"/>
      <protection/>
    </xf>
    <xf numFmtId="49" fontId="5" fillId="0" borderId="28" xfId="26" applyNumberFormat="1" applyFont="1" applyBorder="1" applyAlignment="1">
      <alignment horizontal="left" vertical="center" wrapText="1"/>
      <protection/>
    </xf>
    <xf numFmtId="3" fontId="19" fillId="0" borderId="10" xfId="21" applyNumberFormat="1" applyFont="1" applyFill="1" applyBorder="1" applyAlignment="1">
      <alignment horizontal="center" vertical="center" wrapText="1"/>
      <protection/>
    </xf>
    <xf numFmtId="3" fontId="19" fillId="0" borderId="19" xfId="21" applyNumberFormat="1" applyFont="1" applyFill="1" applyBorder="1" applyAlignment="1">
      <alignment horizontal="center" vertical="center" wrapText="1"/>
      <protection/>
    </xf>
    <xf numFmtId="3" fontId="5" fillId="0" borderId="14" xfId="26" applyNumberFormat="1" applyFont="1" applyBorder="1" applyAlignment="1">
      <alignment horizontal="right" vertical="center" wrapText="1"/>
      <protection/>
    </xf>
    <xf numFmtId="3" fontId="5" fillId="0" borderId="29" xfId="26" applyNumberFormat="1" applyFont="1" applyBorder="1" applyAlignment="1">
      <alignment horizontal="righ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49" fontId="47" fillId="0" borderId="27" xfId="26" applyNumberFormat="1" applyFont="1" applyBorder="1" applyAlignment="1">
      <alignment horizontal="left" vertical="center" wrapText="1"/>
      <protection/>
    </xf>
    <xf numFmtId="3" fontId="47" fillId="0" borderId="32" xfId="26" applyNumberFormat="1" applyFont="1" applyBorder="1" applyAlignment="1">
      <alignment horizontal="right"/>
      <protection/>
    </xf>
    <xf numFmtId="49" fontId="0" fillId="0" borderId="33" xfId="26" applyNumberFormat="1" applyFont="1" applyBorder="1" applyAlignment="1">
      <alignment horizontal="right" vertical="center" wrapText="1"/>
      <protection/>
    </xf>
    <xf numFmtId="0" fontId="0" fillId="0" borderId="34" xfId="26" applyFont="1" applyBorder="1" applyAlignment="1">
      <alignment horizontal="left" vertical="center" wrapText="1"/>
      <protection/>
    </xf>
    <xf numFmtId="3" fontId="0" fillId="0" borderId="0" xfId="26" applyNumberFormat="1" applyFont="1" applyBorder="1" applyAlignment="1">
      <alignment horizontal="right"/>
      <protection/>
    </xf>
    <xf numFmtId="49" fontId="5" fillId="0" borderId="35" xfId="26" applyNumberFormat="1" applyFont="1" applyBorder="1" applyAlignment="1">
      <alignment horizontal="left" vertical="center" wrapText="1"/>
      <protection/>
    </xf>
    <xf numFmtId="0" fontId="47" fillId="0" borderId="34" xfId="26" applyFont="1" applyBorder="1" applyAlignment="1">
      <alignment horizontal="left" vertical="center" wrapText="1"/>
      <protection/>
    </xf>
    <xf numFmtId="3" fontId="47" fillId="0" borderId="0" xfId="26" applyNumberFormat="1" applyFont="1" applyBorder="1" applyAlignment="1">
      <alignment horizontal="right"/>
      <protection/>
    </xf>
    <xf numFmtId="3" fontId="0" fillId="0" borderId="0" xfId="26" applyNumberFormat="1" applyFont="1" applyBorder="1" applyAlignment="1">
      <alignment horizontal="right" vertical="center" wrapText="1"/>
      <protection/>
    </xf>
    <xf numFmtId="49" fontId="5" fillId="0" borderId="33" xfId="26" applyNumberFormat="1" applyFont="1" applyBorder="1" applyAlignment="1">
      <alignment horizontal="left" vertical="center" wrapText="1"/>
      <protection/>
    </xf>
    <xf numFmtId="0" fontId="5" fillId="0" borderId="32" xfId="26" applyFont="1" applyBorder="1" applyAlignment="1">
      <alignment horizontal="left" vertical="center" wrapText="1"/>
      <protection/>
    </xf>
    <xf numFmtId="0" fontId="5" fillId="0" borderId="34" xfId="26" applyFont="1" applyBorder="1" applyAlignment="1">
      <alignment horizontal="left" vertical="center" wrapText="1"/>
      <protection/>
    </xf>
    <xf numFmtId="3" fontId="5" fillId="0" borderId="0" xfId="26" applyNumberFormat="1" applyFont="1" applyBorder="1" applyAlignment="1">
      <alignment horizontal="right" vertical="center" wrapText="1"/>
      <protection/>
    </xf>
    <xf numFmtId="3" fontId="5" fillId="0" borderId="25" xfId="26" applyNumberFormat="1" applyFont="1" applyBorder="1" applyAlignment="1">
      <alignment horizontal="right" vertical="center" wrapText="1"/>
      <protection/>
    </xf>
    <xf numFmtId="3" fontId="5" fillId="0" borderId="26" xfId="26" applyNumberFormat="1" applyFont="1" applyFill="1" applyBorder="1" applyAlignment="1">
      <alignment horizontal="right" vertical="center" wrapText="1"/>
      <protection/>
    </xf>
    <xf numFmtId="3" fontId="5" fillId="0" borderId="32" xfId="26" applyNumberFormat="1" applyFont="1" applyBorder="1" applyAlignment="1">
      <alignment horizontal="right" vertical="center" wrapText="1"/>
      <protection/>
    </xf>
    <xf numFmtId="3" fontId="0" fillId="0" borderId="36" xfId="26" applyNumberFormat="1" applyFont="1" applyBorder="1" applyAlignment="1">
      <alignment horizontal="right" vertical="center" wrapText="1"/>
      <protection/>
    </xf>
    <xf numFmtId="49" fontId="0" fillId="0" borderId="19" xfId="26" applyNumberFormat="1" applyFont="1" applyBorder="1" applyAlignment="1">
      <alignment horizontal="left" vertical="center" wrapText="1"/>
      <protection/>
    </xf>
    <xf numFmtId="3" fontId="5" fillId="0" borderId="19" xfId="26" applyNumberFormat="1" applyFont="1" applyBorder="1" applyAlignment="1">
      <alignment horizontal="right" vertical="center" wrapText="1"/>
      <protection/>
    </xf>
    <xf numFmtId="3" fontId="5" fillId="0" borderId="37" xfId="26" applyNumberFormat="1" applyFont="1" applyBorder="1" applyAlignment="1">
      <alignment horizontal="right" vertical="center" wrapText="1"/>
      <protection/>
    </xf>
    <xf numFmtId="3" fontId="20" fillId="0" borderId="9" xfId="21" applyNumberFormat="1" applyFont="1" applyFill="1" applyBorder="1" applyAlignment="1">
      <alignment horizontal="center" vertical="center" wrapText="1"/>
      <protection/>
    </xf>
    <xf numFmtId="3" fontId="20" fillId="0" borderId="10" xfId="21" applyNumberFormat="1" applyFont="1" applyFill="1" applyBorder="1" applyAlignment="1">
      <alignment horizontal="center" vertical="center" wrapText="1"/>
      <protection/>
    </xf>
    <xf numFmtId="3" fontId="17" fillId="0" borderId="0" xfId="21" applyNumberFormat="1" applyFont="1" applyFill="1" applyAlignment="1">
      <alignment horizontal="right" vertical="center" wrapText="1"/>
      <protection/>
    </xf>
    <xf numFmtId="3" fontId="19" fillId="0" borderId="0" xfId="21" applyNumberFormat="1" applyFont="1" applyFill="1" applyAlignment="1">
      <alignment horizontal="center" vertical="center" wrapText="1"/>
      <protection/>
    </xf>
    <xf numFmtId="3" fontId="19" fillId="0" borderId="9" xfId="21" applyNumberFormat="1" applyFont="1" applyFill="1" applyBorder="1" applyAlignment="1">
      <alignment horizontal="center" vertical="center" wrapText="1"/>
      <protection/>
    </xf>
    <xf numFmtId="3" fontId="0" fillId="0" borderId="0" xfId="26" applyNumberFormat="1" applyFont="1" applyAlignment="1">
      <alignment horizontal="right"/>
      <protection/>
    </xf>
    <xf numFmtId="0" fontId="0" fillId="0" borderId="0" xfId="26" applyFont="1">
      <alignment/>
      <protection/>
    </xf>
    <xf numFmtId="3" fontId="17" fillId="0" borderId="0" xfId="27" applyNumberFormat="1" applyFont="1" applyAlignment="1">
      <alignment vertical="center" wrapText="1"/>
      <protection/>
    </xf>
    <xf numFmtId="3" fontId="17" fillId="0" borderId="0" xfId="27" applyNumberFormat="1" applyFont="1" applyAlignment="1">
      <alignment vertical="center"/>
      <protection/>
    </xf>
    <xf numFmtId="41" fontId="17" fillId="0" borderId="0" xfId="27" applyNumberFormat="1" applyFont="1" applyFill="1" applyAlignment="1">
      <alignment horizontal="right" vertical="center"/>
      <protection/>
    </xf>
    <xf numFmtId="3" fontId="17" fillId="0" borderId="0" xfId="27" applyNumberFormat="1" applyFont="1" applyFill="1" applyAlignment="1">
      <alignment horizontal="right" vertical="center"/>
      <protection/>
    </xf>
    <xf numFmtId="0" fontId="17" fillId="0" borderId="0" xfId="27" applyFont="1" applyAlignment="1">
      <alignment horizontal="right" vertical="center"/>
      <protection/>
    </xf>
    <xf numFmtId="0" fontId="17" fillId="0" borderId="0" xfId="27" applyFont="1" applyAlignment="1">
      <alignment vertical="center"/>
      <protection/>
    </xf>
    <xf numFmtId="0" fontId="17" fillId="0" borderId="0" xfId="27" applyFont="1" applyAlignment="1">
      <alignment vertical="center" wrapText="1"/>
      <protection/>
    </xf>
    <xf numFmtId="41" fontId="17" fillId="0" borderId="0" xfId="27" applyNumberFormat="1" applyFont="1" applyAlignment="1">
      <alignment horizontal="right" vertical="center"/>
      <protection/>
    </xf>
    <xf numFmtId="3" fontId="17" fillId="0" borderId="0" xfId="27" applyNumberFormat="1" applyFont="1" applyAlignment="1">
      <alignment horizontal="right" vertical="center"/>
      <protection/>
    </xf>
    <xf numFmtId="0" fontId="17" fillId="0" borderId="12" xfId="27" applyFont="1" applyBorder="1" applyAlignment="1">
      <alignment horizontal="right" vertical="center"/>
      <protection/>
    </xf>
    <xf numFmtId="0" fontId="27" fillId="0" borderId="11" xfId="27" applyFont="1" applyBorder="1" applyAlignment="1">
      <alignment horizontal="center" vertical="center" wrapText="1"/>
      <protection/>
    </xf>
    <xf numFmtId="3" fontId="27" fillId="0" borderId="9" xfId="27" applyNumberFormat="1" applyFont="1" applyBorder="1" applyAlignment="1">
      <alignment horizontal="center" vertical="center" wrapText="1"/>
      <protection/>
    </xf>
    <xf numFmtId="3" fontId="27" fillId="0" borderId="9" xfId="27" applyNumberFormat="1" applyFont="1" applyBorder="1" applyAlignment="1">
      <alignment horizontal="center" vertical="center" wrapText="1"/>
      <protection/>
    </xf>
    <xf numFmtId="41" fontId="27" fillId="0" borderId="9" xfId="27" applyNumberFormat="1" applyFont="1" applyBorder="1" applyAlignment="1">
      <alignment horizontal="center" vertical="center" wrapText="1"/>
      <protection/>
    </xf>
    <xf numFmtId="0" fontId="27" fillId="0" borderId="16" xfId="27" applyFont="1" applyBorder="1" applyAlignment="1">
      <alignment horizontal="center" vertical="center"/>
      <protection/>
    </xf>
    <xf numFmtId="0" fontId="52" fillId="0" borderId="7" xfId="27" applyFont="1" applyBorder="1" applyAlignment="1">
      <alignment vertical="center" wrapText="1"/>
      <protection/>
    </xf>
    <xf numFmtId="3" fontId="17" fillId="0" borderId="20" xfId="27" applyNumberFormat="1" applyFont="1" applyBorder="1" applyAlignment="1">
      <alignment vertical="center" wrapText="1"/>
      <protection/>
    </xf>
    <xf numFmtId="3" fontId="16" fillId="0" borderId="20" xfId="27" applyNumberFormat="1" applyFont="1" applyBorder="1" applyAlignment="1">
      <alignment horizontal="right" vertical="center" wrapText="1"/>
      <protection/>
    </xf>
    <xf numFmtId="41" fontId="27" fillId="0" borderId="20" xfId="27" applyNumberFormat="1" applyFont="1" applyBorder="1" applyAlignment="1">
      <alignment horizontal="right" vertical="center" wrapText="1"/>
      <protection/>
    </xf>
    <xf numFmtId="3" fontId="27" fillId="0" borderId="20" xfId="27" applyNumberFormat="1" applyFont="1" applyBorder="1" applyAlignment="1">
      <alignment horizontal="right" vertical="center" wrapText="1"/>
      <protection/>
    </xf>
    <xf numFmtId="3" fontId="27" fillId="0" borderId="7" xfId="27" applyNumberFormat="1" applyFont="1" applyBorder="1" applyAlignment="1">
      <alignment horizontal="right" vertical="center" wrapText="1"/>
      <protection/>
    </xf>
    <xf numFmtId="0" fontId="17" fillId="0" borderId="0" xfId="27" applyFont="1" applyAlignment="1">
      <alignment horizontal="center" vertical="center"/>
      <protection/>
    </xf>
    <xf numFmtId="0" fontId="17" fillId="0" borderId="0" xfId="27" applyFont="1" applyBorder="1" applyAlignment="1">
      <alignment vertical="center" wrapText="1"/>
      <protection/>
    </xf>
    <xf numFmtId="206" fontId="17" fillId="0" borderId="0" xfId="27" applyNumberFormat="1" applyFont="1" applyBorder="1" applyAlignment="1">
      <alignment horizontal="right" vertical="center" wrapText="1"/>
      <protection/>
    </xf>
    <xf numFmtId="206" fontId="27" fillId="0" borderId="0" xfId="27" applyNumberFormat="1" applyFont="1" applyBorder="1" applyAlignment="1">
      <alignment horizontal="right" vertical="center" wrapText="1"/>
      <protection/>
    </xf>
    <xf numFmtId="206" fontId="17" fillId="0" borderId="0" xfId="27" applyNumberFormat="1" applyFont="1" applyBorder="1" applyAlignment="1">
      <alignment horizontal="right" vertical="center"/>
      <protection/>
    </xf>
    <xf numFmtId="3" fontId="17" fillId="0" borderId="0" xfId="27" applyNumberFormat="1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206" fontId="17" fillId="0" borderId="0" xfId="27" applyNumberFormat="1" applyFont="1" applyBorder="1" applyAlignment="1">
      <alignment horizontal="right" vertical="center" wrapText="1"/>
      <protection/>
    </xf>
    <xf numFmtId="0" fontId="27" fillId="0" borderId="0" xfId="27" applyFont="1" applyAlignment="1">
      <alignment vertical="center"/>
      <protection/>
    </xf>
    <xf numFmtId="0" fontId="17" fillId="0" borderId="0" xfId="27" applyFont="1" applyBorder="1" applyAlignment="1">
      <alignment vertical="center" wrapText="1"/>
      <protection/>
    </xf>
    <xf numFmtId="0" fontId="17" fillId="0" borderId="11" xfId="27" applyFont="1" applyBorder="1" applyAlignment="1">
      <alignment vertical="center"/>
      <protection/>
    </xf>
    <xf numFmtId="0" fontId="27" fillId="0" borderId="16" xfId="27" applyFont="1" applyBorder="1" applyAlignment="1">
      <alignment horizontal="center" vertical="center" wrapText="1"/>
      <protection/>
    </xf>
    <xf numFmtId="206" fontId="27" fillId="0" borderId="11" xfId="27" applyNumberFormat="1" applyFont="1" applyBorder="1" applyAlignment="1">
      <alignment horizontal="right" vertical="center" wrapText="1"/>
      <protection/>
    </xf>
    <xf numFmtId="206" fontId="27" fillId="0" borderId="11" xfId="27" applyNumberFormat="1" applyFont="1" applyBorder="1" applyAlignment="1">
      <alignment horizontal="right" vertical="center"/>
      <protection/>
    </xf>
    <xf numFmtId="3" fontId="27" fillId="0" borderId="11" xfId="27" applyNumberFormat="1" applyFont="1" applyBorder="1" applyAlignment="1">
      <alignment horizontal="right" vertical="center"/>
      <protection/>
    </xf>
    <xf numFmtId="0" fontId="27" fillId="0" borderId="0" xfId="27" applyFont="1" applyBorder="1" applyAlignment="1">
      <alignment vertical="center" wrapText="1"/>
      <protection/>
    </xf>
    <xf numFmtId="3" fontId="17" fillId="0" borderId="0" xfId="27" applyNumberFormat="1" applyFont="1" applyBorder="1" applyAlignment="1">
      <alignment vertical="center" wrapText="1"/>
      <protection/>
    </xf>
    <xf numFmtId="3" fontId="27" fillId="0" borderId="0" xfId="27" applyNumberFormat="1" applyFont="1" applyBorder="1" applyAlignment="1">
      <alignment horizontal="right" vertical="center"/>
      <protection/>
    </xf>
    <xf numFmtId="41" fontId="17" fillId="0" borderId="0" xfId="27" applyNumberFormat="1" applyFont="1" applyBorder="1" applyAlignment="1">
      <alignment horizontal="right" vertical="center"/>
      <protection/>
    </xf>
    <xf numFmtId="0" fontId="52" fillId="0" borderId="0" xfId="27" applyFont="1" applyBorder="1" applyAlignment="1">
      <alignment vertical="center" wrapText="1"/>
      <protection/>
    </xf>
    <xf numFmtId="41" fontId="17" fillId="0" borderId="0" xfId="27" applyNumberFormat="1" applyFont="1" applyBorder="1" applyAlignment="1">
      <alignment horizontal="right" vertical="center" wrapText="1"/>
      <protection/>
    </xf>
    <xf numFmtId="41" fontId="27" fillId="0" borderId="0" xfId="27" applyNumberFormat="1" applyFont="1" applyBorder="1" applyAlignment="1">
      <alignment horizontal="right" vertical="center"/>
      <protection/>
    </xf>
    <xf numFmtId="206" fontId="27" fillId="0" borderId="0" xfId="27" applyNumberFormat="1" applyFont="1" applyBorder="1" applyAlignment="1">
      <alignment horizontal="right" vertical="center"/>
      <protection/>
    </xf>
    <xf numFmtId="206" fontId="17" fillId="0" borderId="0" xfId="27" applyNumberFormat="1" applyFont="1" applyBorder="1" applyAlignment="1">
      <alignment horizontal="right" vertical="center"/>
      <protection/>
    </xf>
    <xf numFmtId="49" fontId="17" fillId="0" borderId="0" xfId="27" applyNumberFormat="1" applyFont="1" applyBorder="1" applyAlignment="1">
      <alignment vertical="center" wrapText="1"/>
      <protection/>
    </xf>
    <xf numFmtId="206" fontId="17" fillId="0" borderId="0" xfId="27" applyNumberFormat="1" applyFont="1" applyBorder="1" applyAlignment="1">
      <alignment vertical="center"/>
      <protection/>
    </xf>
    <xf numFmtId="206" fontId="27" fillId="0" borderId="11" xfId="27" applyNumberFormat="1" applyFont="1" applyBorder="1" applyAlignment="1">
      <alignment vertical="center"/>
      <protection/>
    </xf>
    <xf numFmtId="3" fontId="17" fillId="0" borderId="0" xfId="27" applyNumberFormat="1" applyFont="1" applyBorder="1" applyAlignment="1">
      <alignment horizontal="right" vertical="center"/>
      <protection/>
    </xf>
    <xf numFmtId="3" fontId="27" fillId="0" borderId="11" xfId="27" applyNumberFormat="1" applyFont="1" applyBorder="1" applyAlignment="1">
      <alignment vertical="center" wrapText="1"/>
      <protection/>
    </xf>
    <xf numFmtId="3" fontId="17" fillId="0" borderId="11" xfId="27" applyNumberFormat="1" applyFont="1" applyBorder="1" applyAlignment="1">
      <alignment horizontal="right" vertical="center"/>
      <protection/>
    </xf>
    <xf numFmtId="41" fontId="17" fillId="0" borderId="11" xfId="27" applyNumberFormat="1" applyFont="1" applyBorder="1" applyAlignment="1">
      <alignment horizontal="right" vertical="center"/>
      <protection/>
    </xf>
    <xf numFmtId="0" fontId="17" fillId="0" borderId="0" xfId="27" applyFont="1" applyBorder="1" applyAlignment="1">
      <alignment vertical="center"/>
      <protection/>
    </xf>
    <xf numFmtId="0" fontId="27" fillId="0" borderId="0" xfId="27" applyFont="1" applyBorder="1" applyAlignment="1">
      <alignment horizontal="center" vertical="center" wrapText="1"/>
      <protection/>
    </xf>
    <xf numFmtId="3" fontId="27" fillId="0" borderId="0" xfId="27" applyNumberFormat="1" applyFont="1" applyBorder="1" applyAlignment="1">
      <alignment vertical="center" wrapText="1"/>
      <protection/>
    </xf>
    <xf numFmtId="3" fontId="17" fillId="0" borderId="11" xfId="27" applyNumberFormat="1" applyFont="1" applyBorder="1" applyAlignment="1">
      <alignment vertical="center" wrapText="1"/>
      <protection/>
    </xf>
    <xf numFmtId="0" fontId="17" fillId="0" borderId="7" xfId="27" applyFont="1" applyBorder="1" applyAlignment="1">
      <alignment vertical="center" wrapText="1"/>
      <protection/>
    </xf>
    <xf numFmtId="3" fontId="17" fillId="0" borderId="7" xfId="27" applyNumberFormat="1" applyFont="1" applyBorder="1" applyAlignment="1">
      <alignment vertical="center" wrapText="1"/>
      <protection/>
    </xf>
    <xf numFmtId="3" fontId="17" fillId="0" borderId="7" xfId="27" applyNumberFormat="1" applyFont="1" applyBorder="1" applyAlignment="1">
      <alignment horizontal="right" vertical="center"/>
      <protection/>
    </xf>
    <xf numFmtId="41" fontId="17" fillId="0" borderId="7" xfId="27" applyNumberFormat="1" applyFont="1" applyBorder="1" applyAlignment="1">
      <alignment horizontal="right" vertical="center"/>
      <protection/>
    </xf>
    <xf numFmtId="3" fontId="17" fillId="0" borderId="11" xfId="27" applyNumberFormat="1" applyFont="1" applyBorder="1" applyAlignment="1">
      <alignment vertical="center"/>
      <protection/>
    </xf>
    <xf numFmtId="41" fontId="17" fillId="0" borderId="11" xfId="27" applyNumberFormat="1" applyFont="1" applyBorder="1" applyAlignment="1">
      <alignment vertical="center"/>
      <protection/>
    </xf>
    <xf numFmtId="3" fontId="27" fillId="0" borderId="11" xfId="27" applyNumberFormat="1" applyFont="1" applyBorder="1" applyAlignment="1">
      <alignment vertical="center"/>
      <protection/>
    </xf>
    <xf numFmtId="41" fontId="17" fillId="0" borderId="0" xfId="27" applyNumberFormat="1" applyFont="1" applyAlignment="1">
      <alignment vertical="center"/>
      <protection/>
    </xf>
    <xf numFmtId="0" fontId="17" fillId="0" borderId="12" xfId="27" applyFont="1" applyBorder="1" applyAlignment="1">
      <alignment vertical="center"/>
      <protection/>
    </xf>
    <xf numFmtId="1" fontId="17" fillId="0" borderId="0" xfId="28" applyNumberFormat="1" applyFont="1" applyAlignment="1">
      <alignment vertical="center"/>
      <protection/>
    </xf>
    <xf numFmtId="0" fontId="17" fillId="0" borderId="0" xfId="28" applyFont="1" applyAlignment="1">
      <alignment vertical="center"/>
      <protection/>
    </xf>
    <xf numFmtId="165" fontId="17" fillId="0" borderId="0" xfId="28" applyNumberFormat="1" applyFont="1" applyAlignment="1">
      <alignment vertical="center"/>
      <protection/>
    </xf>
    <xf numFmtId="4" fontId="17" fillId="0" borderId="0" xfId="28" applyNumberFormat="1" applyFont="1" applyAlignment="1">
      <alignment vertical="center"/>
      <protection/>
    </xf>
    <xf numFmtId="0" fontId="17" fillId="0" borderId="0" xfId="28" applyFont="1" applyAlignment="1">
      <alignment horizontal="right" vertical="center"/>
      <protection/>
    </xf>
    <xf numFmtId="1" fontId="22" fillId="0" borderId="0" xfId="28" applyNumberFormat="1" applyFont="1" applyAlignment="1">
      <alignment vertical="center"/>
      <protection/>
    </xf>
    <xf numFmtId="1" fontId="17" fillId="0" borderId="0" xfId="28" applyNumberFormat="1" applyFont="1" applyAlignment="1">
      <alignment horizontal="center" vertical="center"/>
      <protection/>
    </xf>
    <xf numFmtId="4" fontId="17" fillId="0" borderId="0" xfId="28" applyNumberFormat="1" applyFont="1" applyAlignment="1">
      <alignment horizontal="right" vertical="center"/>
      <protection/>
    </xf>
    <xf numFmtId="1" fontId="20" fillId="0" borderId="11" xfId="28" applyNumberFormat="1" applyFont="1" applyBorder="1" applyAlignment="1">
      <alignment horizontal="center" vertical="center" wrapText="1"/>
      <protection/>
    </xf>
    <xf numFmtId="0" fontId="20" fillId="0" borderId="11" xfId="28" applyFont="1" applyBorder="1" applyAlignment="1">
      <alignment horizontal="center" vertical="center" wrapText="1"/>
      <protection/>
    </xf>
    <xf numFmtId="165" fontId="20" fillId="0" borderId="11" xfId="28" applyNumberFormat="1" applyFont="1" applyBorder="1" applyAlignment="1">
      <alignment horizontal="center" vertical="center" wrapText="1"/>
      <protection/>
    </xf>
    <xf numFmtId="4" fontId="20" fillId="0" borderId="11" xfId="28" applyNumberFormat="1" applyFont="1" applyBorder="1" applyAlignment="1">
      <alignment horizontal="center" vertical="center" wrapText="1"/>
      <protection/>
    </xf>
    <xf numFmtId="0" fontId="22" fillId="0" borderId="0" xfId="28" applyFont="1" applyAlignment="1">
      <alignment vertical="center"/>
      <protection/>
    </xf>
    <xf numFmtId="1" fontId="17" fillId="0" borderId="38" xfId="28" applyNumberFormat="1" applyFont="1" applyBorder="1" applyAlignment="1" quotePrefix="1">
      <alignment horizontal="center" vertical="center" wrapText="1"/>
      <protection/>
    </xf>
    <xf numFmtId="0" fontId="17" fillId="0" borderId="38" xfId="28" applyFont="1" applyBorder="1" applyAlignment="1" quotePrefix="1">
      <alignment horizontal="center" vertical="center" wrapText="1"/>
      <protection/>
    </xf>
    <xf numFmtId="165" fontId="17" fillId="0" borderId="38" xfId="28" applyNumberFormat="1" applyFont="1" applyBorder="1" applyAlignment="1" quotePrefix="1">
      <alignment horizontal="center" vertical="center" wrapText="1"/>
      <protection/>
    </xf>
    <xf numFmtId="4" fontId="17" fillId="0" borderId="38" xfId="28" applyNumberFormat="1" applyFont="1" applyBorder="1" applyAlignment="1" quotePrefix="1">
      <alignment horizontal="center" vertical="center" wrapText="1"/>
      <protection/>
    </xf>
    <xf numFmtId="0" fontId="17" fillId="0" borderId="38" xfId="28" applyFont="1" applyBorder="1" applyAlignment="1" quotePrefix="1">
      <alignment horizontal="center" vertical="center"/>
      <protection/>
    </xf>
    <xf numFmtId="0" fontId="17" fillId="0" borderId="4" xfId="28" applyFont="1" applyBorder="1" applyAlignment="1">
      <alignment vertical="center"/>
      <protection/>
    </xf>
    <xf numFmtId="1" fontId="17" fillId="0" borderId="0" xfId="28" applyNumberFormat="1" applyFont="1" applyBorder="1" applyAlignment="1">
      <alignment horizontal="center" vertical="center" wrapText="1"/>
      <protection/>
    </xf>
    <xf numFmtId="0" fontId="17" fillId="0" borderId="0" xfId="28" applyFont="1" applyBorder="1" applyAlignment="1">
      <alignment horizontal="center" vertical="center" wrapText="1"/>
      <protection/>
    </xf>
    <xf numFmtId="165" fontId="17" fillId="0" borderId="0" xfId="28" applyNumberFormat="1" applyFont="1" applyBorder="1" applyAlignment="1">
      <alignment horizontal="center" vertical="center" wrapText="1"/>
      <protection/>
    </xf>
    <xf numFmtId="4" fontId="17" fillId="0" borderId="0" xfId="28" applyNumberFormat="1" applyFont="1" applyBorder="1" applyAlignment="1">
      <alignment horizontal="center" vertical="center" wrapText="1"/>
      <protection/>
    </xf>
    <xf numFmtId="0" fontId="17" fillId="0" borderId="0" xfId="28" applyFont="1" applyBorder="1" applyAlignment="1">
      <alignment vertical="center"/>
      <protection/>
    </xf>
    <xf numFmtId="1" fontId="17" fillId="0" borderId="0" xfId="28" applyNumberFormat="1" applyFont="1" applyBorder="1" applyAlignment="1">
      <alignment horizontal="center" vertical="center"/>
      <protection/>
    </xf>
    <xf numFmtId="165" fontId="17" fillId="0" borderId="0" xfId="28" applyNumberFormat="1" applyFont="1" applyBorder="1" applyAlignment="1">
      <alignment horizontal="right" vertical="center"/>
      <protection/>
    </xf>
    <xf numFmtId="4" fontId="17" fillId="0" borderId="0" xfId="28" applyNumberFormat="1" applyFont="1" applyBorder="1" applyAlignment="1">
      <alignment vertical="center"/>
      <protection/>
    </xf>
    <xf numFmtId="0" fontId="17" fillId="0" borderId="0" xfId="28" applyFont="1" applyBorder="1" applyAlignment="1">
      <alignment horizontal="left" vertical="center" wrapText="1"/>
      <protection/>
    </xf>
    <xf numFmtId="1" fontId="17" fillId="0" borderId="12" xfId="28" applyNumberFormat="1" applyFont="1" applyBorder="1" applyAlignment="1" quotePrefix="1">
      <alignment horizontal="center" vertical="center"/>
      <protection/>
    </xf>
    <xf numFmtId="165" fontId="17" fillId="0" borderId="0" xfId="28" applyNumberFormat="1" applyFont="1" applyBorder="1" applyAlignment="1">
      <alignment vertical="center"/>
      <protection/>
    </xf>
    <xf numFmtId="1" fontId="27" fillId="0" borderId="19" xfId="28" applyNumberFormat="1" applyFont="1" applyBorder="1" applyAlignment="1">
      <alignment horizontal="centerContinuous" vertical="center"/>
      <protection/>
    </xf>
    <xf numFmtId="0" fontId="17" fillId="0" borderId="16" xfId="28" applyFont="1" applyBorder="1" applyAlignment="1">
      <alignment horizontal="centerContinuous" vertical="center"/>
      <protection/>
    </xf>
    <xf numFmtId="165" fontId="27" fillId="0" borderId="11" xfId="28" applyNumberFormat="1" applyFont="1" applyBorder="1" applyAlignment="1">
      <alignment vertical="center"/>
      <protection/>
    </xf>
    <xf numFmtId="4" fontId="27" fillId="0" borderId="11" xfId="28" applyNumberFormat="1" applyFont="1" applyBorder="1" applyAlignment="1">
      <alignment vertical="center"/>
      <protection/>
    </xf>
    <xf numFmtId="0" fontId="17" fillId="0" borderId="0" xfId="29" applyFont="1">
      <alignment/>
      <protection/>
    </xf>
    <xf numFmtId="0" fontId="40" fillId="0" borderId="0" xfId="29" applyFont="1">
      <alignment/>
      <protection/>
    </xf>
    <xf numFmtId="0" fontId="17" fillId="0" borderId="0" xfId="29" applyFont="1" applyAlignment="1">
      <alignment horizontal="right"/>
      <protection/>
    </xf>
    <xf numFmtId="0" fontId="40" fillId="0" borderId="0" xfId="29" applyFont="1" applyAlignment="1">
      <alignment horizontal="right"/>
      <protection/>
    </xf>
    <xf numFmtId="0" fontId="22" fillId="0" borderId="0" xfId="29" applyFont="1">
      <alignment/>
      <protection/>
    </xf>
    <xf numFmtId="0" fontId="17" fillId="0" borderId="11" xfId="29" applyFont="1" applyBorder="1" applyAlignment="1">
      <alignment horizontal="center" vertical="center" wrapText="1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/>
      <protection/>
    </xf>
    <xf numFmtId="0" fontId="17" fillId="0" borderId="0" xfId="29" applyFont="1" applyAlignment="1">
      <alignment vertical="center" wrapText="1"/>
      <protection/>
    </xf>
    <xf numFmtId="3" fontId="17" fillId="0" borderId="0" xfId="29" applyNumberFormat="1" applyFont="1" applyBorder="1" applyAlignment="1">
      <alignment horizontal="right" vertical="center"/>
      <protection/>
    </xf>
    <xf numFmtId="4" fontId="17" fillId="0" borderId="0" xfId="29" applyNumberFormat="1" applyFont="1" applyBorder="1" applyAlignment="1">
      <alignment horizontal="right" vertical="center"/>
      <protection/>
    </xf>
    <xf numFmtId="0" fontId="17" fillId="0" borderId="0" xfId="29" applyFont="1" applyBorder="1" applyAlignment="1">
      <alignment horizontal="right" vertical="center"/>
      <protection/>
    </xf>
    <xf numFmtId="0" fontId="17" fillId="0" borderId="0" xfId="29" applyFont="1" applyBorder="1" applyAlignment="1">
      <alignment horizontal="center" vertical="center" wrapText="1"/>
      <protection/>
    </xf>
    <xf numFmtId="0" fontId="17" fillId="0" borderId="0" xfId="29" applyFont="1" applyAlignment="1">
      <alignment vertical="center"/>
      <protection/>
    </xf>
    <xf numFmtId="0" fontId="27" fillId="0" borderId="0" xfId="29" applyFont="1" applyAlignment="1">
      <alignment vertical="center" wrapText="1"/>
      <protection/>
    </xf>
    <xf numFmtId="3" fontId="27" fillId="0" borderId="0" xfId="29" applyNumberFormat="1" applyFont="1" applyBorder="1" applyAlignment="1">
      <alignment horizontal="right" vertical="center"/>
      <protection/>
    </xf>
    <xf numFmtId="0" fontId="27" fillId="0" borderId="0" xfId="29" applyFont="1" applyAlignment="1">
      <alignment vertical="center"/>
      <protection/>
    </xf>
    <xf numFmtId="3" fontId="17" fillId="2" borderId="0" xfId="29" applyNumberFormat="1" applyFont="1" applyFill="1" applyBorder="1" applyAlignment="1">
      <alignment horizontal="right" vertical="center"/>
      <protection/>
    </xf>
    <xf numFmtId="3" fontId="17" fillId="0" borderId="0" xfId="29" applyNumberFormat="1" applyFont="1" applyBorder="1" applyAlignment="1">
      <alignment horizontal="right"/>
      <protection/>
    </xf>
    <xf numFmtId="0" fontId="27" fillId="0" borderId="0" xfId="29" applyFont="1" applyAlignment="1">
      <alignment horizontal="center" vertical="center"/>
      <protection/>
    </xf>
    <xf numFmtId="3" fontId="27" fillId="2" borderId="0" xfId="29" applyNumberFormat="1" applyFont="1" applyFill="1" applyBorder="1" applyAlignment="1">
      <alignment horizontal="right" vertical="center"/>
      <protection/>
    </xf>
    <xf numFmtId="4" fontId="27" fillId="0" borderId="0" xfId="29" applyNumberFormat="1" applyFont="1" applyBorder="1" applyAlignment="1">
      <alignment horizontal="right" vertical="center"/>
      <protection/>
    </xf>
    <xf numFmtId="3" fontId="17" fillId="2" borderId="0" xfId="29" applyNumberFormat="1" applyFont="1" applyFill="1" applyBorder="1" applyAlignment="1">
      <alignment horizontal="right"/>
      <protection/>
    </xf>
    <xf numFmtId="0" fontId="17" fillId="0" borderId="0" xfId="29" applyFont="1" applyBorder="1" applyAlignment="1">
      <alignment horizontal="right"/>
      <protection/>
    </xf>
    <xf numFmtId="4" fontId="17" fillId="0" borderId="0" xfId="29" applyNumberFormat="1" applyFont="1" applyBorder="1" applyAlignment="1">
      <alignment horizontal="right"/>
      <protection/>
    </xf>
    <xf numFmtId="0" fontId="27" fillId="0" borderId="19" xfId="29" applyFont="1" applyBorder="1" applyAlignment="1">
      <alignment horizontal="centerContinuous" vertical="center"/>
      <protection/>
    </xf>
    <xf numFmtId="0" fontId="27" fillId="0" borderId="23" xfId="29" applyFont="1" applyBorder="1" applyAlignment="1">
      <alignment horizontal="centerContinuous" vertical="center"/>
      <protection/>
    </xf>
    <xf numFmtId="3" fontId="27" fillId="2" borderId="11" xfId="29" applyNumberFormat="1" applyFont="1" applyFill="1" applyBorder="1" applyAlignment="1">
      <alignment horizontal="right" vertical="center"/>
      <protection/>
    </xf>
    <xf numFmtId="3" fontId="27" fillId="0" borderId="11" xfId="29" applyNumberFormat="1" applyFont="1" applyBorder="1" applyAlignment="1">
      <alignment horizontal="right" vertical="center"/>
      <protection/>
    </xf>
    <xf numFmtId="0" fontId="17" fillId="0" borderId="0" xfId="20" applyFont="1" applyAlignment="1">
      <alignment/>
      <protection/>
    </xf>
    <xf numFmtId="3" fontId="17" fillId="0" borderId="0" xfId="20" applyNumberFormat="1" applyFont="1" applyAlignment="1">
      <alignment vertical="center"/>
      <protection/>
    </xf>
    <xf numFmtId="165" fontId="17" fillId="0" borderId="0" xfId="20" applyNumberFormat="1" applyFont="1">
      <alignment/>
      <protection/>
    </xf>
    <xf numFmtId="3" fontId="17" fillId="0" borderId="0" xfId="20" applyNumberFormat="1" applyFont="1">
      <alignment/>
      <protection/>
    </xf>
    <xf numFmtId="3" fontId="17" fillId="0" borderId="0" xfId="20" applyNumberFormat="1" applyFont="1" applyAlignment="1">
      <alignment horizontal="right"/>
      <protection/>
    </xf>
    <xf numFmtId="0" fontId="17" fillId="0" borderId="0" xfId="20" applyFont="1">
      <alignment/>
      <protection/>
    </xf>
    <xf numFmtId="0" fontId="0" fillId="0" borderId="0" xfId="20" applyFont="1" applyAlignment="1">
      <alignment vertical="center"/>
      <protection/>
    </xf>
    <xf numFmtId="3" fontId="0" fillId="0" borderId="0" xfId="20" applyNumberFormat="1" applyFont="1" applyAlignment="1">
      <alignment vertical="center"/>
      <protection/>
    </xf>
    <xf numFmtId="3" fontId="0" fillId="0" borderId="0" xfId="20" applyNumberFormat="1" applyFont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3" fontId="5" fillId="0" borderId="11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0" xfId="20" applyFont="1" applyBorder="1" applyAlignment="1">
      <alignment horizontal="center" vertical="center"/>
      <protection/>
    </xf>
    <xf numFmtId="3" fontId="5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3" fontId="0" fillId="0" borderId="0" xfId="20" applyNumberFormat="1" applyFont="1" applyBorder="1" applyAlignment="1">
      <alignment horizontal="right" vertical="center"/>
      <protection/>
    </xf>
    <xf numFmtId="0" fontId="9" fillId="0" borderId="0" xfId="20" applyFont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3" fontId="0" fillId="0" borderId="0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3" fontId="5" fillId="0" borderId="11" xfId="20" applyNumberFormat="1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vertical="center"/>
      <protection/>
    </xf>
    <xf numFmtId="0" fontId="0" fillId="0" borderId="21" xfId="20" applyFont="1" applyFill="1" applyBorder="1" applyAlignment="1">
      <alignment vertical="center"/>
      <protection/>
    </xf>
    <xf numFmtId="3" fontId="0" fillId="0" borderId="0" xfId="20" applyNumberFormat="1" applyFont="1" applyFill="1" applyBorder="1" applyAlignment="1">
      <alignment horizontal="center" vertical="center"/>
      <protection/>
    </xf>
    <xf numFmtId="3" fontId="0" fillId="0" borderId="21" xfId="20" applyNumberFormat="1" applyFont="1" applyFill="1" applyBorder="1" applyAlignment="1">
      <alignment horizontal="righ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3" fontId="0" fillId="0" borderId="20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0" fillId="0" borderId="2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3" fontId="0" fillId="0" borderId="12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 wrapText="1"/>
      <protection/>
    </xf>
    <xf numFmtId="3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0" fillId="0" borderId="0" xfId="20" applyNumberFormat="1" applyFont="1" applyBorder="1" applyAlignment="1">
      <alignment vertical="center"/>
      <protection/>
    </xf>
    <xf numFmtId="3" fontId="0" fillId="0" borderId="4" xfId="20" applyNumberFormat="1" applyFont="1" applyFill="1" applyBorder="1" applyAlignment="1">
      <alignment horizontal="right" vertical="center"/>
      <protection/>
    </xf>
    <xf numFmtId="3" fontId="5" fillId="0" borderId="4" xfId="20" applyNumberFormat="1" applyFont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0" fontId="0" fillId="0" borderId="20" xfId="20" applyFont="1" applyFill="1" applyBorder="1" applyAlignment="1">
      <alignment horizontal="right" vertical="center"/>
      <protection/>
    </xf>
    <xf numFmtId="0" fontId="0" fillId="0" borderId="12" xfId="20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vertical="center"/>
      <protection/>
    </xf>
    <xf numFmtId="3" fontId="0" fillId="2" borderId="0" xfId="20" applyNumberFormat="1" applyFont="1" applyFill="1" applyBorder="1" applyAlignment="1">
      <alignment horizontal="right" vertical="center"/>
      <protection/>
    </xf>
    <xf numFmtId="3" fontId="0" fillId="0" borderId="0" xfId="20" applyNumberFormat="1" applyFont="1" applyFill="1" applyBorder="1" applyAlignment="1">
      <alignment vertical="center"/>
      <protection/>
    </xf>
    <xf numFmtId="3" fontId="0" fillId="0" borderId="21" xfId="20" applyNumberFormat="1" applyFont="1" applyFill="1" applyBorder="1" applyAlignment="1">
      <alignment vertical="center"/>
      <protection/>
    </xf>
    <xf numFmtId="0" fontId="0" fillId="0" borderId="0" xfId="32" applyFont="1" applyBorder="1" applyAlignment="1">
      <alignment vertical="center"/>
      <protection/>
    </xf>
    <xf numFmtId="0" fontId="51" fillId="0" borderId="0" xfId="32" applyFont="1" applyBorder="1" applyAlignment="1">
      <alignment horizontal="right" vertical="center"/>
      <protection/>
    </xf>
    <xf numFmtId="0" fontId="0" fillId="0" borderId="0" xfId="32" applyFont="1" applyBorder="1" applyAlignment="1">
      <alignment horizontal="right" vertical="center"/>
      <protection/>
    </xf>
    <xf numFmtId="0" fontId="51" fillId="0" borderId="0" xfId="32" applyFont="1" applyBorder="1" applyAlignment="1">
      <alignment vertical="center"/>
      <protection/>
    </xf>
    <xf numFmtId="0" fontId="31" fillId="0" borderId="40" xfId="32" applyFont="1" applyBorder="1" applyAlignment="1">
      <alignment horizontal="center" vertical="center" wrapText="1"/>
      <protection/>
    </xf>
    <xf numFmtId="0" fontId="31" fillId="0" borderId="41" xfId="32" applyFont="1" applyBorder="1" applyAlignment="1">
      <alignment horizontal="center" vertical="center" wrapText="1"/>
      <protection/>
    </xf>
    <xf numFmtId="0" fontId="30" fillId="0" borderId="42" xfId="32" applyFont="1" applyBorder="1" applyAlignment="1">
      <alignment horizontal="center" vertical="center"/>
      <protection/>
    </xf>
    <xf numFmtId="0" fontId="47" fillId="0" borderId="0" xfId="32" applyFont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0" fontId="57" fillId="0" borderId="0" xfId="32" applyFont="1" applyBorder="1" applyAlignment="1">
      <alignment vertical="center"/>
      <protection/>
    </xf>
    <xf numFmtId="3" fontId="5" fillId="0" borderId="0" xfId="32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3" fontId="5" fillId="2" borderId="0" xfId="32" applyNumberFormat="1" applyFont="1" applyFill="1" applyBorder="1" applyAlignment="1">
      <alignment vertical="center"/>
      <protection/>
    </xf>
    <xf numFmtId="0" fontId="5" fillId="0" borderId="0" xfId="32" applyFont="1" applyBorder="1" applyAlignment="1">
      <alignment vertical="center"/>
      <protection/>
    </xf>
    <xf numFmtId="3" fontId="47" fillId="0" borderId="0" xfId="32" applyNumberFormat="1" applyFont="1" applyBorder="1" applyAlignment="1">
      <alignment vertical="center"/>
      <protection/>
    </xf>
    <xf numFmtId="3" fontId="47" fillId="2" borderId="0" xfId="32" applyNumberFormat="1" applyFont="1" applyFill="1" applyBorder="1" applyAlignment="1">
      <alignment vertical="center"/>
      <protection/>
    </xf>
    <xf numFmtId="3" fontId="0" fillId="0" borderId="0" xfId="32" applyNumberFormat="1" applyFont="1" applyBorder="1" applyAlignment="1">
      <alignment vertical="center"/>
      <protection/>
    </xf>
    <xf numFmtId="0" fontId="0" fillId="0" borderId="0" xfId="32" applyFont="1" applyBorder="1" applyAlignment="1">
      <alignment vertical="center" wrapText="1"/>
      <protection/>
    </xf>
    <xf numFmtId="3" fontId="51" fillId="0" borderId="0" xfId="32" applyNumberFormat="1" applyFont="1" applyBorder="1" applyAlignment="1">
      <alignment vertical="center"/>
      <protection/>
    </xf>
    <xf numFmtId="3" fontId="47" fillId="0" borderId="0" xfId="34" applyNumberFormat="1" applyFont="1" applyBorder="1" applyAlignment="1">
      <alignment horizontal="right" vertical="center"/>
    </xf>
    <xf numFmtId="0" fontId="5" fillId="0" borderId="0" xfId="32" applyFont="1" applyBorder="1" applyAlignment="1">
      <alignment vertical="center" wrapText="1"/>
      <protection/>
    </xf>
    <xf numFmtId="3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horizontal="right" vertical="center"/>
    </xf>
    <xf numFmtId="3" fontId="5" fillId="2" borderId="0" xfId="15" applyNumberFormat="1" applyFont="1" applyFill="1" applyBorder="1" applyAlignment="1">
      <alignment horizontal="right" vertical="center"/>
    </xf>
    <xf numFmtId="0" fontId="4" fillId="0" borderId="11" xfId="32" applyFont="1" applyBorder="1" applyAlignment="1">
      <alignment horizontal="center" vertical="center"/>
      <protection/>
    </xf>
    <xf numFmtId="3" fontId="5" fillId="0" borderId="11" xfId="32" applyNumberFormat="1" applyFont="1" applyBorder="1" applyAlignment="1">
      <alignment vertical="center"/>
      <protection/>
    </xf>
    <xf numFmtId="0" fontId="58" fillId="0" borderId="0" xfId="32" applyFont="1" applyBorder="1" applyAlignment="1">
      <alignment vertical="center"/>
      <protection/>
    </xf>
    <xf numFmtId="0" fontId="4" fillId="0" borderId="11" xfId="32" applyFont="1" applyBorder="1" applyAlignment="1">
      <alignment horizontal="center" vertical="center" shrinkToFit="1"/>
      <protection/>
    </xf>
    <xf numFmtId="3" fontId="5" fillId="0" borderId="23" xfId="32" applyNumberFormat="1" applyFont="1" applyBorder="1" applyAlignment="1">
      <alignment vertical="center"/>
      <protection/>
    </xf>
    <xf numFmtId="3" fontId="47" fillId="0" borderId="11" xfId="32" applyNumberFormat="1" applyFont="1" applyBorder="1" applyAlignment="1">
      <alignment vertical="center"/>
      <protection/>
    </xf>
    <xf numFmtId="0" fontId="0" fillId="0" borderId="0" xfId="32" applyFont="1" applyBorder="1" applyAlignment="1">
      <alignment vertical="center" wrapText="1" shrinkToFit="1"/>
      <protection/>
    </xf>
    <xf numFmtId="0" fontId="47" fillId="0" borderId="0" xfId="32" applyFont="1" applyBorder="1" applyAlignment="1">
      <alignment vertical="center" shrinkToFit="1"/>
      <protection/>
    </xf>
    <xf numFmtId="0" fontId="31" fillId="0" borderId="42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right" vertical="center"/>
      <protection/>
    </xf>
    <xf numFmtId="0" fontId="5" fillId="0" borderId="11" xfId="32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right" vertical="center"/>
    </xf>
    <xf numFmtId="165" fontId="27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165" fontId="31" fillId="0" borderId="0" xfId="0" applyNumberFormat="1" applyFont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165" fontId="27" fillId="0" borderId="47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165" fontId="27" fillId="0" borderId="4" xfId="0" applyNumberFormat="1" applyFont="1" applyBorder="1" applyAlignment="1">
      <alignment vertical="center"/>
    </xf>
    <xf numFmtId="0" fontId="17" fillId="0" borderId="0" xfId="0" applyFont="1" applyAlignment="1" quotePrefix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vertical="center"/>
    </xf>
    <xf numFmtId="177" fontId="27" fillId="0" borderId="3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49" fillId="0" borderId="0" xfId="33" applyFont="1">
      <alignment/>
      <protection/>
    </xf>
    <xf numFmtId="0" fontId="49" fillId="0" borderId="0" xfId="33" applyFont="1" applyAlignment="1">
      <alignment horizontal="center"/>
      <protection/>
    </xf>
    <xf numFmtId="0" fontId="60" fillId="0" borderId="4" xfId="33" applyFont="1" applyBorder="1" applyAlignment="1">
      <alignment horizontal="center" vertical="center"/>
      <protection/>
    </xf>
    <xf numFmtId="0" fontId="60" fillId="0" borderId="4" xfId="33" applyFont="1" applyBorder="1" applyAlignment="1">
      <alignment horizontal="center" vertical="center" wrapText="1"/>
      <protection/>
    </xf>
    <xf numFmtId="3" fontId="60" fillId="0" borderId="4" xfId="33" applyNumberFormat="1" applyFont="1" applyBorder="1" applyAlignment="1">
      <alignment horizontal="center" vertical="center"/>
      <protection/>
    </xf>
    <xf numFmtId="0" fontId="49" fillId="0" borderId="0" xfId="33" applyFont="1" applyFill="1">
      <alignment/>
      <protection/>
    </xf>
    <xf numFmtId="0" fontId="49" fillId="0" borderId="0" xfId="33" applyFont="1" applyFill="1" applyAlignment="1">
      <alignment horizontal="center"/>
      <protection/>
    </xf>
    <xf numFmtId="3" fontId="49" fillId="0" borderId="0" xfId="33" applyNumberFormat="1" applyFont="1" applyFill="1">
      <alignment/>
      <protection/>
    </xf>
    <xf numFmtId="203" fontId="49" fillId="0" borderId="0" xfId="33" applyNumberFormat="1" applyFont="1" applyFill="1" applyAlignment="1">
      <alignment horizontal="center"/>
      <protection/>
    </xf>
    <xf numFmtId="3" fontId="49" fillId="0" borderId="0" xfId="33" applyNumberFormat="1" applyFont="1" applyFill="1" applyAlignment="1">
      <alignment horizontal="center"/>
      <protection/>
    </xf>
    <xf numFmtId="0" fontId="60" fillId="0" borderId="0" xfId="33" applyFont="1" applyFill="1">
      <alignment/>
      <protection/>
    </xf>
    <xf numFmtId="0" fontId="60" fillId="0" borderId="0" xfId="33" applyFont="1" applyFill="1" applyAlignment="1">
      <alignment horizontal="center"/>
      <protection/>
    </xf>
    <xf numFmtId="3" fontId="60" fillId="0" borderId="0" xfId="33" applyNumberFormat="1" applyFont="1" applyFill="1">
      <alignment/>
      <protection/>
    </xf>
    <xf numFmtId="203" fontId="60" fillId="0" borderId="0" xfId="33" applyNumberFormat="1" applyFont="1" applyFill="1" applyAlignment="1">
      <alignment horizontal="center"/>
      <protection/>
    </xf>
    <xf numFmtId="3" fontId="60" fillId="0" borderId="0" xfId="33" applyNumberFormat="1" applyFont="1" applyFill="1" applyAlignment="1">
      <alignment horizontal="center"/>
      <protection/>
    </xf>
    <xf numFmtId="0" fontId="60" fillId="0" borderId="0" xfId="33" applyFont="1" applyFill="1">
      <alignment/>
      <protection/>
    </xf>
    <xf numFmtId="0" fontId="60" fillId="0" borderId="19" xfId="33" applyFont="1" applyBorder="1" applyAlignment="1">
      <alignment horizontal="center"/>
      <protection/>
    </xf>
    <xf numFmtId="0" fontId="49" fillId="0" borderId="23" xfId="33" applyFont="1" applyBorder="1">
      <alignment/>
      <protection/>
    </xf>
    <xf numFmtId="3" fontId="60" fillId="0" borderId="11" xfId="33" applyNumberFormat="1" applyFont="1" applyBorder="1">
      <alignment/>
      <protection/>
    </xf>
    <xf numFmtId="203" fontId="60" fillId="0" borderId="11" xfId="33" applyNumberFormat="1" applyFont="1" applyBorder="1" applyAlignment="1">
      <alignment horizontal="center"/>
      <protection/>
    </xf>
    <xf numFmtId="203" fontId="60" fillId="0" borderId="0" xfId="33" applyNumberFormat="1" applyFont="1" applyAlignment="1">
      <alignment horizontal="center"/>
      <protection/>
    </xf>
    <xf numFmtId="0" fontId="0" fillId="0" borderId="0" xfId="19" applyFont="1" applyAlignment="1">
      <alignment vertical="center"/>
      <protection/>
    </xf>
    <xf numFmtId="4" fontId="0" fillId="0" borderId="0" xfId="19" applyNumberFormat="1" applyFont="1" applyAlignment="1">
      <alignment vertical="center"/>
      <protection/>
    </xf>
    <xf numFmtId="0" fontId="0" fillId="0" borderId="0" xfId="19" applyFont="1" applyAlignment="1">
      <alignment horizontal="right" vertical="center"/>
      <protection/>
    </xf>
    <xf numFmtId="0" fontId="0" fillId="0" borderId="0" xfId="19" applyFont="1" applyAlignment="1">
      <alignment horizontal="centerContinuous" vertical="center"/>
      <protection/>
    </xf>
    <xf numFmtId="4" fontId="0" fillId="0" borderId="0" xfId="19" applyNumberFormat="1" applyFont="1" applyAlignment="1">
      <alignment horizontal="centerContinuous" vertical="center"/>
      <protection/>
    </xf>
    <xf numFmtId="0" fontId="63" fillId="0" borderId="11" xfId="19" applyFont="1" applyBorder="1" applyAlignment="1">
      <alignment horizontal="centerContinuous" vertical="center"/>
      <protection/>
    </xf>
    <xf numFmtId="0" fontId="5" fillId="0" borderId="11" xfId="19" applyFont="1" applyBorder="1" applyAlignment="1">
      <alignment horizontal="centerContinuous" vertical="center"/>
      <protection/>
    </xf>
    <xf numFmtId="4" fontId="5" fillId="0" borderId="11" xfId="19" applyNumberFormat="1" applyFont="1" applyBorder="1" applyAlignment="1">
      <alignment horizontal="centerContinuous" vertical="center"/>
      <protection/>
    </xf>
    <xf numFmtId="0" fontId="0" fillId="0" borderId="11" xfId="19" applyFont="1" applyBorder="1" applyAlignment="1">
      <alignment horizontal="center" vertical="center" wrapText="1"/>
      <protection/>
    </xf>
    <xf numFmtId="4" fontId="0" fillId="0" borderId="11" xfId="19" applyNumberFormat="1" applyFont="1" applyBorder="1" applyAlignment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  <protection/>
    </xf>
    <xf numFmtId="0" fontId="5" fillId="0" borderId="13" xfId="19" applyFont="1" applyBorder="1" applyAlignment="1">
      <alignment vertical="center" wrapText="1"/>
      <protection/>
    </xf>
    <xf numFmtId="195" fontId="0" fillId="0" borderId="7" xfId="19" applyNumberFormat="1" applyFont="1" applyBorder="1" applyAlignment="1">
      <alignment vertical="center"/>
      <protection/>
    </xf>
    <xf numFmtId="4" fontId="0" fillId="0" borderId="7" xfId="19" applyNumberFormat="1" applyFont="1" applyBorder="1" applyAlignment="1">
      <alignment vertical="center"/>
      <protection/>
    </xf>
    <xf numFmtId="2" fontId="0" fillId="0" borderId="7" xfId="19" applyNumberFormat="1" applyFont="1" applyBorder="1" applyAlignment="1">
      <alignment vertical="center"/>
      <protection/>
    </xf>
    <xf numFmtId="2" fontId="0" fillId="0" borderId="8" xfId="19" applyNumberFormat="1" applyFont="1" applyBorder="1" applyAlignment="1">
      <alignment vertical="center"/>
      <protection/>
    </xf>
    <xf numFmtId="0" fontId="5" fillId="0" borderId="13" xfId="19" applyFont="1" applyBorder="1" applyAlignment="1">
      <alignment vertical="center"/>
      <protection/>
    </xf>
    <xf numFmtId="0" fontId="0" fillId="0" borderId="33" xfId="19" applyFont="1" applyBorder="1" applyAlignment="1">
      <alignment vertical="center" wrapText="1"/>
      <protection/>
    </xf>
    <xf numFmtId="195" fontId="0" fillId="0" borderId="0" xfId="19" applyNumberFormat="1" applyFont="1" applyBorder="1" applyAlignment="1">
      <alignment vertical="center"/>
      <protection/>
    </xf>
    <xf numFmtId="4" fontId="0" fillId="0" borderId="0" xfId="19" applyNumberFormat="1" applyFont="1" applyBorder="1" applyAlignment="1">
      <alignment vertical="center"/>
      <protection/>
    </xf>
    <xf numFmtId="169" fontId="0" fillId="0" borderId="0" xfId="19" applyNumberFormat="1" applyFont="1" applyAlignment="1">
      <alignment vertical="center"/>
      <protection/>
    </xf>
    <xf numFmtId="2" fontId="0" fillId="0" borderId="0" xfId="19" applyNumberFormat="1" applyFont="1" applyAlignment="1">
      <alignment vertical="center"/>
      <protection/>
    </xf>
    <xf numFmtId="2" fontId="0" fillId="0" borderId="15" xfId="19" applyNumberFormat="1" applyFont="1" applyBorder="1" applyAlignment="1">
      <alignment vertical="center"/>
      <protection/>
    </xf>
    <xf numFmtId="0" fontId="0" fillId="0" borderId="33" xfId="19" applyFont="1" applyBorder="1" applyAlignment="1">
      <alignment vertical="center"/>
      <protection/>
    </xf>
    <xf numFmtId="2" fontId="0" fillId="0" borderId="0" xfId="19" applyNumberFormat="1" applyFont="1" applyBorder="1" applyAlignment="1">
      <alignment vertical="center"/>
      <protection/>
    </xf>
    <xf numFmtId="0" fontId="5" fillId="0" borderId="33" xfId="19" applyFont="1" applyBorder="1" applyAlignment="1">
      <alignment vertical="center"/>
      <protection/>
    </xf>
    <xf numFmtId="195" fontId="5" fillId="0" borderId="0" xfId="19" applyNumberFormat="1" applyFont="1" applyBorder="1" applyAlignment="1">
      <alignment vertical="center"/>
      <protection/>
    </xf>
    <xf numFmtId="2" fontId="5" fillId="0" borderId="0" xfId="19" applyNumberFormat="1" applyFont="1" applyBorder="1" applyAlignment="1">
      <alignment vertical="center"/>
      <protection/>
    </xf>
    <xf numFmtId="169" fontId="5" fillId="0" borderId="0" xfId="19" applyNumberFormat="1" applyFont="1" applyAlignment="1">
      <alignment vertical="center"/>
      <protection/>
    </xf>
    <xf numFmtId="2" fontId="5" fillId="0" borderId="0" xfId="19" applyNumberFormat="1" applyFont="1" applyAlignment="1">
      <alignment vertical="center"/>
      <protection/>
    </xf>
    <xf numFmtId="2" fontId="5" fillId="0" borderId="15" xfId="19" applyNumberFormat="1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33" xfId="19" applyFont="1" applyBorder="1" applyAlignment="1">
      <alignment vertical="center" wrapText="1"/>
      <protection/>
    </xf>
    <xf numFmtId="4" fontId="5" fillId="0" borderId="0" xfId="19" applyNumberFormat="1" applyFont="1" applyBorder="1" applyAlignment="1">
      <alignment vertical="center"/>
      <protection/>
    </xf>
    <xf numFmtId="4" fontId="5" fillId="0" borderId="0" xfId="19" applyNumberFormat="1" applyFont="1" applyAlignment="1">
      <alignment vertical="center"/>
      <protection/>
    </xf>
    <xf numFmtId="49" fontId="5" fillId="0" borderId="33" xfId="19" applyNumberFormat="1" applyFont="1" applyBorder="1" applyAlignment="1">
      <alignment vertical="center" wrapText="1"/>
      <protection/>
    </xf>
    <xf numFmtId="169" fontId="5" fillId="0" borderId="0" xfId="19" applyNumberFormat="1" applyFont="1" applyAlignment="1">
      <alignment horizontal="right" vertical="center"/>
      <protection/>
    </xf>
    <xf numFmtId="169" fontId="5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5" fillId="0" borderId="53" xfId="19" applyFont="1" applyBorder="1" applyAlignment="1">
      <alignment vertical="center"/>
      <protection/>
    </xf>
    <xf numFmtId="195" fontId="5" fillId="0" borderId="12" xfId="19" applyNumberFormat="1" applyFont="1" applyBorder="1" applyAlignment="1">
      <alignment vertical="center"/>
      <protection/>
    </xf>
    <xf numFmtId="2" fontId="5" fillId="0" borderId="12" xfId="19" applyNumberFormat="1" applyFont="1" applyBorder="1" applyAlignment="1">
      <alignment vertical="center"/>
      <protection/>
    </xf>
    <xf numFmtId="0" fontId="5" fillId="0" borderId="54" xfId="19" applyFont="1" applyBorder="1" applyAlignment="1">
      <alignment horizontal="center" vertical="center"/>
      <protection/>
    </xf>
    <xf numFmtId="195" fontId="5" fillId="0" borderId="54" xfId="19" applyNumberFormat="1" applyFont="1" applyBorder="1" applyAlignment="1">
      <alignment horizontal="right" vertical="center"/>
      <protection/>
    </xf>
    <xf numFmtId="4" fontId="5" fillId="0" borderId="54" xfId="19" applyNumberFormat="1" applyFont="1" applyBorder="1" applyAlignment="1">
      <alignment horizontal="right" vertical="center"/>
      <protection/>
    </xf>
    <xf numFmtId="4" fontId="5" fillId="0" borderId="19" xfId="19" applyNumberFormat="1" applyFont="1" applyBorder="1" applyAlignment="1">
      <alignment horizontal="right" vertical="center"/>
      <protection/>
    </xf>
    <xf numFmtId="169" fontId="5" fillId="0" borderId="11" xfId="19" applyNumberFormat="1" applyFont="1" applyBorder="1" applyAlignment="1">
      <alignment vertical="center"/>
      <protection/>
    </xf>
    <xf numFmtId="195" fontId="5" fillId="0" borderId="54" xfId="19" applyNumberFormat="1" applyFont="1" applyBorder="1" applyAlignment="1">
      <alignment horizontal="center" vertical="center"/>
      <protection/>
    </xf>
    <xf numFmtId="2" fontId="5" fillId="0" borderId="11" xfId="19" applyNumberFormat="1" applyFont="1" applyBorder="1" applyAlignment="1">
      <alignment horizontal="right"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27" fillId="0" borderId="11" xfId="0" applyNumberFormat="1" applyFont="1" applyFill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194" fontId="27" fillId="0" borderId="9" xfId="23" applyNumberFormat="1" applyFont="1" applyBorder="1" applyAlignment="1">
      <alignment horizontal="center" vertical="center" wrapText="1"/>
      <protection/>
    </xf>
    <xf numFmtId="194" fontId="27" fillId="0" borderId="10" xfId="23" applyNumberFormat="1" applyFont="1" applyBorder="1" applyAlignment="1">
      <alignment horizontal="center" vertical="center" wrapText="1"/>
      <protection/>
    </xf>
    <xf numFmtId="0" fontId="4" fillId="0" borderId="11" xfId="24" applyFont="1" applyBorder="1" applyAlignment="1">
      <alignment horizontal="center" vertical="center"/>
      <protection/>
    </xf>
    <xf numFmtId="0" fontId="43" fillId="0" borderId="0" xfId="24" applyFont="1" applyAlignment="1">
      <alignment horizontal="center" vertical="center" wrapText="1"/>
      <protection/>
    </xf>
    <xf numFmtId="0" fontId="44" fillId="0" borderId="12" xfId="24" applyFont="1" applyBorder="1" applyAlignment="1">
      <alignment horizontal="center" vertical="center"/>
      <protection/>
    </xf>
    <xf numFmtId="0" fontId="44" fillId="0" borderId="57" xfId="24" applyFont="1" applyBorder="1" applyAlignment="1">
      <alignment horizontal="center" vertical="center"/>
      <protection/>
    </xf>
    <xf numFmtId="0" fontId="44" fillId="0" borderId="10" xfId="24" applyFont="1" applyBorder="1" applyAlignment="1">
      <alignment horizontal="center" vertical="center"/>
      <protection/>
    </xf>
    <xf numFmtId="0" fontId="44" fillId="0" borderId="53" xfId="24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right"/>
      <protection/>
    </xf>
    <xf numFmtId="0" fontId="4" fillId="0" borderId="0" xfId="25" applyFont="1" applyAlignment="1">
      <alignment horizontal="center" vertical="center" wrapText="1"/>
      <protection/>
    </xf>
    <xf numFmtId="0" fontId="0" fillId="0" borderId="0" xfId="25" applyFont="1" applyAlignment="1">
      <alignment horizontal="right"/>
      <protection/>
    </xf>
    <xf numFmtId="0" fontId="3" fillId="0" borderId="0" xfId="26" applyFont="1" applyAlignment="1">
      <alignment horizontal="right" vertical="center" wrapText="1"/>
      <protection/>
    </xf>
    <xf numFmtId="0" fontId="44" fillId="0" borderId="0" xfId="26" applyFont="1" applyAlignment="1">
      <alignment horizontal="center" vertical="center" wrapText="1"/>
      <protection/>
    </xf>
    <xf numFmtId="49" fontId="0" fillId="0" borderId="0" xfId="26" applyNumberFormat="1" applyFont="1" applyBorder="1" applyAlignment="1">
      <alignment horizontal="left" vertical="center" wrapText="1"/>
      <protection/>
    </xf>
    <xf numFmtId="49" fontId="0" fillId="0" borderId="32" xfId="26" applyNumberFormat="1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3" fillId="0" borderId="0" xfId="26" applyFont="1" applyAlignment="1">
      <alignment vertical="center" wrapText="1"/>
      <protection/>
    </xf>
    <xf numFmtId="0" fontId="5" fillId="0" borderId="19" xfId="26" applyFont="1" applyBorder="1" applyAlignment="1">
      <alignment horizontal="center" vertical="center" wrapText="1"/>
      <protection/>
    </xf>
    <xf numFmtId="0" fontId="5" fillId="0" borderId="23" xfId="26" applyFont="1" applyBorder="1" applyAlignment="1">
      <alignment horizontal="center" vertical="center" wrapText="1"/>
      <protection/>
    </xf>
    <xf numFmtId="0" fontId="47" fillId="0" borderId="58" xfId="26" applyFont="1" applyBorder="1" applyAlignment="1">
      <alignment horizontal="left" vertical="center" wrapText="1"/>
      <protection/>
    </xf>
    <xf numFmtId="0" fontId="47" fillId="0" borderId="7" xfId="26" applyFont="1" applyBorder="1" applyAlignment="1">
      <alignment horizontal="left" vertical="center" wrapText="1"/>
      <protection/>
    </xf>
    <xf numFmtId="0" fontId="0" fillId="0" borderId="32" xfId="26" applyFont="1" applyBorder="1" applyAlignment="1">
      <alignment horizontal="left"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47" fillId="0" borderId="0" xfId="26" applyFont="1" applyBorder="1" applyAlignment="1">
      <alignment horizontal="left" vertical="center" wrapText="1"/>
      <protection/>
    </xf>
    <xf numFmtId="0" fontId="5" fillId="0" borderId="14" xfId="26" applyFont="1" applyBorder="1" applyAlignment="1">
      <alignment horizontal="left" vertical="center" wrapText="1"/>
      <protection/>
    </xf>
    <xf numFmtId="0" fontId="5" fillId="0" borderId="18" xfId="26" applyFont="1" applyBorder="1" applyAlignment="1">
      <alignment horizontal="left" vertical="center" wrapText="1"/>
      <protection/>
    </xf>
    <xf numFmtId="0" fontId="5" fillId="0" borderId="17" xfId="26" applyFont="1" applyBorder="1" applyAlignment="1">
      <alignment horizontal="left" vertical="center" wrapText="1"/>
      <protection/>
    </xf>
    <xf numFmtId="49" fontId="0" fillId="0" borderId="34" xfId="26" applyNumberFormat="1" applyFont="1" applyBorder="1" applyAlignment="1">
      <alignment horizontal="left" vertical="center" wrapText="1"/>
      <protection/>
    </xf>
    <xf numFmtId="0" fontId="47" fillId="0" borderId="32" xfId="26" applyFont="1" applyBorder="1" applyAlignment="1">
      <alignment horizontal="left" vertical="center" wrapText="1"/>
      <protection/>
    </xf>
    <xf numFmtId="0" fontId="47" fillId="0" borderId="34" xfId="26" applyFont="1" applyBorder="1" applyAlignment="1">
      <alignment horizontal="left" vertical="center" wrapText="1"/>
      <protection/>
    </xf>
    <xf numFmtId="0" fontId="0" fillId="0" borderId="34" xfId="26" applyFont="1" applyBorder="1" applyAlignment="1">
      <alignment horizontal="left" vertical="center" wrapText="1"/>
      <protection/>
    </xf>
    <xf numFmtId="0" fontId="51" fillId="0" borderId="32" xfId="26" applyFont="1" applyBorder="1" applyAlignment="1">
      <alignment horizontal="left" vertical="center" wrapText="1"/>
      <protection/>
    </xf>
    <xf numFmtId="0" fontId="51" fillId="0" borderId="0" xfId="26" applyFont="1" applyBorder="1" applyAlignment="1">
      <alignment horizontal="left" vertical="center" wrapText="1"/>
      <protection/>
    </xf>
    <xf numFmtId="0" fontId="35" fillId="0" borderId="12" xfId="26" applyBorder="1" applyAlignment="1">
      <alignment horizontal="right"/>
      <protection/>
    </xf>
    <xf numFmtId="0" fontId="17" fillId="0" borderId="0" xfId="27" applyFont="1" applyAlignment="1">
      <alignment horizontal="left" vertical="center" wrapText="1"/>
      <protection/>
    </xf>
    <xf numFmtId="0" fontId="39" fillId="0" borderId="0" xfId="27" applyFont="1" applyAlignment="1">
      <alignment horizontal="center" vertical="center" wrapText="1"/>
      <protection/>
    </xf>
    <xf numFmtId="0" fontId="39" fillId="0" borderId="0" xfId="29" applyFont="1" applyAlignment="1">
      <alignment horizontal="center"/>
      <protection/>
    </xf>
    <xf numFmtId="0" fontId="27" fillId="0" borderId="19" xfId="29" applyFont="1" applyBorder="1" applyAlignment="1">
      <alignment horizontal="center" vertical="center" wrapText="1"/>
      <protection/>
    </xf>
    <xf numFmtId="0" fontId="27" fillId="0" borderId="16" xfId="29" applyFont="1" applyBorder="1" applyAlignment="1">
      <alignment horizontal="center" vertical="center" wrapText="1"/>
      <protection/>
    </xf>
    <xf numFmtId="0" fontId="22" fillId="0" borderId="16" xfId="29" applyFont="1" applyBorder="1" applyAlignment="1">
      <alignment horizontal="center" vertical="center" wrapText="1"/>
      <protection/>
    </xf>
    <xf numFmtId="0" fontId="27" fillId="0" borderId="9" xfId="29" applyFont="1" applyBorder="1" applyAlignment="1">
      <alignment horizontal="center" vertical="center" textRotation="90"/>
      <protection/>
    </xf>
    <xf numFmtId="0" fontId="27" fillId="0" borderId="10" xfId="29" applyFont="1" applyBorder="1" applyAlignment="1">
      <alignment horizontal="center" vertical="center" textRotation="90"/>
      <protection/>
    </xf>
    <xf numFmtId="0" fontId="27" fillId="0" borderId="9" xfId="29" applyFont="1" applyBorder="1" applyAlignment="1">
      <alignment horizontal="center" vertical="center" wrapText="1"/>
      <protection/>
    </xf>
    <xf numFmtId="0" fontId="27" fillId="0" borderId="10" xfId="29" applyFont="1" applyBorder="1" applyAlignment="1">
      <alignment horizontal="center" vertical="center" wrapText="1"/>
      <protection/>
    </xf>
    <xf numFmtId="0" fontId="27" fillId="0" borderId="9" xfId="29" applyFont="1" applyBorder="1" applyAlignment="1">
      <alignment horizontal="center" vertical="center"/>
      <protection/>
    </xf>
    <xf numFmtId="0" fontId="27" fillId="0" borderId="10" xfId="29" applyFont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right" vertical="center"/>
      <protection/>
    </xf>
    <xf numFmtId="0" fontId="9" fillId="0" borderId="0" xfId="20" applyFont="1" applyBorder="1" applyAlignment="1">
      <alignment vertical="center"/>
      <protection/>
    </xf>
    <xf numFmtId="0" fontId="5" fillId="0" borderId="4" xfId="20" applyFont="1" applyFill="1" applyBorder="1" applyAlignment="1">
      <alignment horizontal="left" vertical="center"/>
      <protection/>
    </xf>
    <xf numFmtId="3" fontId="0" fillId="0" borderId="0" xfId="20" applyNumberFormat="1" applyFont="1" applyFill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44" fillId="0" borderId="11" xfId="20" applyFont="1" applyBorder="1" applyAlignment="1">
      <alignment horizontal="center" vertical="center"/>
      <protection/>
    </xf>
    <xf numFmtId="3" fontId="5" fillId="0" borderId="11" xfId="20" applyNumberFormat="1" applyFont="1" applyBorder="1" applyAlignment="1">
      <alignment horizontal="center" vertical="center"/>
      <protection/>
    </xf>
    <xf numFmtId="0" fontId="4" fillId="0" borderId="0" xfId="32" applyFont="1" applyBorder="1" applyAlignment="1">
      <alignment vertical="center"/>
      <protection/>
    </xf>
    <xf numFmtId="0" fontId="45" fillId="0" borderId="0" xfId="30" applyAlignment="1">
      <alignment vertical="center"/>
      <protection/>
    </xf>
    <xf numFmtId="0" fontId="0" fillId="0" borderId="0" xfId="32" applyFont="1" applyBorder="1" applyAlignment="1">
      <alignment horizontal="right" vertical="center"/>
      <protection/>
    </xf>
    <xf numFmtId="0" fontId="19" fillId="0" borderId="59" xfId="32" applyFont="1" applyBorder="1" applyAlignment="1">
      <alignment horizontal="center" vertical="center" wrapText="1"/>
      <protection/>
    </xf>
    <xf numFmtId="0" fontId="19" fillId="0" borderId="60" xfId="32" applyFont="1" applyBorder="1" applyAlignment="1">
      <alignment horizontal="center" vertical="center" wrapText="1"/>
      <protection/>
    </xf>
    <xf numFmtId="0" fontId="39" fillId="0" borderId="0" xfId="32" applyFont="1" applyAlignment="1">
      <alignment horizontal="center" vertical="center"/>
      <protection/>
    </xf>
    <xf numFmtId="0" fontId="19" fillId="0" borderId="9" xfId="32" applyFont="1" applyBorder="1" applyAlignment="1">
      <alignment horizontal="center" vertical="center"/>
      <protection/>
    </xf>
    <xf numFmtId="0" fontId="19" fillId="0" borderId="10" xfId="32" applyFont="1" applyBorder="1" applyAlignment="1">
      <alignment horizontal="center" vertical="center"/>
      <protection/>
    </xf>
    <xf numFmtId="0" fontId="19" fillId="0" borderId="50" xfId="32" applyFont="1" applyBorder="1" applyAlignment="1">
      <alignment horizontal="center" vertical="center"/>
      <protection/>
    </xf>
    <xf numFmtId="0" fontId="19" fillId="0" borderId="56" xfId="32" applyFont="1" applyBorder="1" applyAlignment="1">
      <alignment horizontal="center" vertical="center"/>
      <protection/>
    </xf>
    <xf numFmtId="0" fontId="19" fillId="0" borderId="43" xfId="32" applyFont="1" applyBorder="1" applyAlignment="1">
      <alignment horizontal="center" vertical="center"/>
      <protection/>
    </xf>
    <xf numFmtId="0" fontId="19" fillId="0" borderId="9" xfId="32" applyFont="1" applyBorder="1" applyAlignment="1">
      <alignment horizontal="center" vertical="center" wrapText="1"/>
      <protection/>
    </xf>
    <xf numFmtId="0" fontId="19" fillId="0" borderId="10" xfId="32" applyFont="1" applyBorder="1" applyAlignment="1">
      <alignment horizontal="center" vertical="center" wrapText="1"/>
      <protection/>
    </xf>
    <xf numFmtId="3" fontId="0" fillId="0" borderId="0" xfId="32" applyNumberFormat="1" applyFont="1" applyBorder="1" applyAlignment="1">
      <alignment vertical="center"/>
      <protection/>
    </xf>
    <xf numFmtId="0" fontId="45" fillId="0" borderId="0" xfId="31" applyAlignment="1">
      <alignment vertical="center"/>
      <protection/>
    </xf>
    <xf numFmtId="0" fontId="19" fillId="0" borderId="59" xfId="32" applyFont="1" applyBorder="1" applyAlignment="1">
      <alignment horizontal="center" vertical="center"/>
      <protection/>
    </xf>
    <xf numFmtId="0" fontId="19" fillId="0" borderId="60" xfId="32" applyFont="1" applyBorder="1" applyAlignment="1">
      <alignment horizontal="center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9" fillId="0" borderId="0" xfId="33" applyFont="1" applyAlignment="1">
      <alignment horizontal="right"/>
      <protection/>
    </xf>
    <xf numFmtId="0" fontId="59" fillId="0" borderId="0" xfId="33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44" fillId="0" borderId="0" xfId="19" applyFont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3" fontId="29" fillId="0" borderId="0" xfId="0" applyNumberFormat="1" applyFon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5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 horizontal="left"/>
    </xf>
    <xf numFmtId="0" fontId="2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15" fontId="17" fillId="0" borderId="0" xfId="0" applyNumberFormat="1" applyFont="1" applyAlignment="1" quotePrefix="1">
      <alignment/>
    </xf>
    <xf numFmtId="16" fontId="2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 applyFill="1" applyAlignment="1">
      <alignment/>
    </xf>
    <xf numFmtId="16" fontId="0" fillId="0" borderId="0" xfId="0" applyNumberFormat="1" applyAlignment="1">
      <alignment horizontal="right"/>
    </xf>
    <xf numFmtId="0" fontId="27" fillId="0" borderId="0" xfId="0" applyFont="1" applyAlignment="1">
      <alignment horizontal="right"/>
    </xf>
    <xf numFmtId="11" fontId="31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3" fontId="6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3" fontId="6" fillId="3" borderId="0" xfId="0" applyNumberFormat="1" applyFont="1" applyFill="1" applyAlignment="1">
      <alignment/>
    </xf>
    <xf numFmtId="0" fontId="65" fillId="3" borderId="0" xfId="0" applyFont="1" applyFill="1" applyAlignment="1">
      <alignment/>
    </xf>
    <xf numFmtId="0" fontId="0" fillId="3" borderId="0" xfId="0" applyFill="1" applyAlignment="1" quotePrefix="1">
      <alignment horizontal="left"/>
    </xf>
    <xf numFmtId="16" fontId="0" fillId="3" borderId="0" xfId="0" applyNumberFormat="1" applyFill="1" applyAlignment="1" quotePrefix="1">
      <alignment horizontal="left"/>
    </xf>
    <xf numFmtId="0" fontId="65" fillId="2" borderId="0" xfId="0" applyFont="1" applyFill="1" applyAlignment="1">
      <alignment/>
    </xf>
    <xf numFmtId="3" fontId="6" fillId="4" borderId="0" xfId="0" applyNumberFormat="1" applyFont="1" applyFill="1" applyAlignment="1">
      <alignment/>
    </xf>
    <xf numFmtId="16" fontId="0" fillId="4" borderId="0" xfId="0" applyNumberFormat="1" applyFill="1" applyAlignment="1" quotePrefix="1">
      <alignment horizontal="left"/>
    </xf>
    <xf numFmtId="3" fontId="65" fillId="0" borderId="0" xfId="0" applyNumberFormat="1" applyFont="1" applyAlignment="1">
      <alignment/>
    </xf>
    <xf numFmtId="0" fontId="17" fillId="0" borderId="0" xfId="0" applyFont="1" applyFill="1" applyAlignment="1" quotePrefix="1">
      <alignment vertical="center"/>
    </xf>
    <xf numFmtId="0" fontId="17" fillId="0" borderId="0" xfId="0" applyFont="1" applyAlignment="1">
      <alignment horizontal="right"/>
    </xf>
  </cellXfs>
  <cellStyles count="23">
    <cellStyle name="Normal" xfId="0"/>
    <cellStyle name="Comma" xfId="15"/>
    <cellStyle name="Comma [0]" xfId="16"/>
    <cellStyle name="Hyperlink" xfId="17"/>
    <cellStyle name="Followed Hyperlink" xfId="18"/>
    <cellStyle name="Normál_11. sz. kimutatás" xfId="19"/>
    <cellStyle name="Normál_14. sz. mell- 9a,b kimut. is" xfId="20"/>
    <cellStyle name="Normál_3. sz. kimutatás" xfId="21"/>
    <cellStyle name="Normál_3a,b,c,d kimutatás" xfId="22"/>
    <cellStyle name="Normál_4. sz. kimutatás" xfId="23"/>
    <cellStyle name="Normál_5a kimutatás" xfId="24"/>
    <cellStyle name="Normál_5b kimutatás" xfId="25"/>
    <cellStyle name="Normál_5c kimutatás" xfId="26"/>
    <cellStyle name="Normál_6. sz. kimutatás" xfId="27"/>
    <cellStyle name="Normál_7.sz.kimutatás" xfId="28"/>
    <cellStyle name="Normál_8. sz. kimutatás" xfId="29"/>
    <cellStyle name="Normál_9c, 10c. sz. kimutatás" xfId="30"/>
    <cellStyle name="Normál_9d kimutatás" xfId="31"/>
    <cellStyle name="Normál_Könyvvizsgáló" xfId="32"/>
    <cellStyle name="Normál_TE korszerűségi elhasználódási szint 2005" xfId="33"/>
    <cellStyle name="Currency" xfId="34"/>
    <cellStyle name="Currency [0]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Bevételi teljesítés megoszlása 2004.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422"/>
          <c:w val="0.4705"/>
          <c:h val="0.472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kimutatás'!$K$8:$K$17</c:f>
              <c:strCache/>
            </c:strRef>
          </c:cat>
          <c:val>
            <c:numRef>
              <c:f>'1. sz. kimutatás'!$L$8:$L$17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013"/>
          <c:w val="0.409"/>
          <c:h val="0.9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Bevételi teljesítés megoszlása 2005.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25"/>
          <c:y val="0.39"/>
          <c:w val="0.518"/>
          <c:h val="0.459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kimutatás'!$K$23:$K$32</c:f>
              <c:strCache/>
            </c:strRef>
          </c:cat>
          <c:val>
            <c:numRef>
              <c:f>'1. sz. kimutatás'!$L$23:$L$32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5"/>
          <c:y val="0.03625"/>
          <c:w val="0.41325"/>
          <c:h val="0.9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Kiadási teljesítés megoszlása 2005.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43025"/>
          <c:w val="0.457"/>
          <c:h val="0.48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kimutatás'!$K$18:$K$26</c:f>
              <c:strCache/>
            </c:strRef>
          </c:cat>
          <c:val>
            <c:numRef>
              <c:f>'2. sz. kimutatás'!$L$18:$L$26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0415"/>
          <c:w val="0.40025"/>
          <c:h val="0.8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Kiadási teljesítés megoszlása 2004. évi tény</a:t>
            </a:r>
          </a:p>
        </c:rich>
      </c:tx>
      <c:layout>
        <c:manualLayout>
          <c:xMode val="factor"/>
          <c:yMode val="factor"/>
          <c:x val="-0.26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41925"/>
          <c:w val="0.478"/>
          <c:h val="0.425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CC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kimutatás'!$K$5:$K$14</c:f>
              <c:strCache/>
            </c:strRef>
          </c:cat>
          <c:val>
            <c:numRef>
              <c:f>'2. sz. kimutatás'!$L$5:$L$14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75"/>
          <c:y val="0"/>
          <c:w val="0.40475"/>
          <c:h val="0.99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Napi bankszámla egyenlegek
2005. év</a:t>
            </a:r>
          </a:p>
        </c:rich>
      </c:tx>
      <c:layout>
        <c:manualLayout>
          <c:xMode val="factor"/>
          <c:yMode val="factor"/>
          <c:x val="0.009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15"/>
          <c:w val="0.9805"/>
          <c:h val="0.86025"/>
        </c:manualLayout>
      </c:layout>
      <c:lineChart>
        <c:grouping val="standard"/>
        <c:varyColors val="0"/>
        <c:ser>
          <c:idx val="2"/>
          <c:order val="0"/>
          <c:tx>
            <c:strRef>
              <c:f>'[2]Adatok'!$J$1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'[2]Adatok'!$K$2:$K$267</c:f>
              <c:strCache>
                <c:ptCount val="266"/>
                <c:pt idx="0">
                  <c:v>január</c:v>
                </c:pt>
                <c:pt idx="20">
                  <c:v>február</c:v>
                </c:pt>
                <c:pt idx="40">
                  <c:v>március</c:v>
                </c:pt>
                <c:pt idx="62">
                  <c:v>április</c:v>
                </c:pt>
                <c:pt idx="83">
                  <c:v>május</c:v>
                </c:pt>
                <c:pt idx="103">
                  <c:v>június</c:v>
                </c:pt>
                <c:pt idx="125">
                  <c:v>július</c:v>
                </c:pt>
                <c:pt idx="146">
                  <c:v>augusztus</c:v>
                </c:pt>
                <c:pt idx="169">
                  <c:v>szeptember</c:v>
                </c:pt>
                <c:pt idx="191">
                  <c:v>október</c:v>
                </c:pt>
                <c:pt idx="216">
                  <c:v>november</c:v>
                </c:pt>
                <c:pt idx="241">
                  <c:v>december</c:v>
                </c:pt>
              </c:strCache>
            </c:strRef>
          </c:cat>
          <c:val>
            <c:numRef>
              <c:f>'[2]Adatok'!$J$2:$J$267</c:f>
              <c:numCache>
                <c:ptCount val="266"/>
                <c:pt idx="0">
                  <c:v>389209833</c:v>
                </c:pt>
                <c:pt idx="1">
                  <c:v>386132801</c:v>
                </c:pt>
                <c:pt idx="2">
                  <c:v>401320175</c:v>
                </c:pt>
                <c:pt idx="3">
                  <c:v>395031744</c:v>
                </c:pt>
                <c:pt idx="4">
                  <c:v>398996813</c:v>
                </c:pt>
                <c:pt idx="5">
                  <c:v>389350381</c:v>
                </c:pt>
                <c:pt idx="6">
                  <c:v>398970314</c:v>
                </c:pt>
                <c:pt idx="7">
                  <c:v>393740198</c:v>
                </c:pt>
                <c:pt idx="8">
                  <c:v>349110501</c:v>
                </c:pt>
                <c:pt idx="9">
                  <c:v>342198239</c:v>
                </c:pt>
                <c:pt idx="10">
                  <c:v>357334766</c:v>
                </c:pt>
                <c:pt idx="11">
                  <c:v>326931887</c:v>
                </c:pt>
                <c:pt idx="12">
                  <c:v>316787385</c:v>
                </c:pt>
                <c:pt idx="13">
                  <c:v>319774255</c:v>
                </c:pt>
                <c:pt idx="14">
                  <c:v>308425913</c:v>
                </c:pt>
                <c:pt idx="15">
                  <c:v>298821119</c:v>
                </c:pt>
                <c:pt idx="16">
                  <c:v>413291449</c:v>
                </c:pt>
                <c:pt idx="17">
                  <c:v>405224067</c:v>
                </c:pt>
                <c:pt idx="18">
                  <c:v>385322461</c:v>
                </c:pt>
                <c:pt idx="19">
                  <c:v>383394575</c:v>
                </c:pt>
                <c:pt idx="20">
                  <c:v>151176497</c:v>
                </c:pt>
                <c:pt idx="21">
                  <c:v>133789634</c:v>
                </c:pt>
                <c:pt idx="22">
                  <c:v>129503361</c:v>
                </c:pt>
                <c:pt idx="23">
                  <c:v>322875719</c:v>
                </c:pt>
                <c:pt idx="24">
                  <c:v>313673480</c:v>
                </c:pt>
                <c:pt idx="25">
                  <c:v>225271483</c:v>
                </c:pt>
                <c:pt idx="26">
                  <c:v>226385855</c:v>
                </c:pt>
                <c:pt idx="27">
                  <c:v>212136508</c:v>
                </c:pt>
                <c:pt idx="28">
                  <c:v>204441719</c:v>
                </c:pt>
                <c:pt idx="29">
                  <c:v>204683308</c:v>
                </c:pt>
                <c:pt idx="30">
                  <c:v>206401193</c:v>
                </c:pt>
                <c:pt idx="31">
                  <c:v>199000000</c:v>
                </c:pt>
                <c:pt idx="32">
                  <c:v>191063235</c:v>
                </c:pt>
                <c:pt idx="33">
                  <c:v>169674452</c:v>
                </c:pt>
                <c:pt idx="34">
                  <c:v>163582522</c:v>
                </c:pt>
                <c:pt idx="35">
                  <c:v>162445868</c:v>
                </c:pt>
                <c:pt idx="36">
                  <c:v>154506943</c:v>
                </c:pt>
                <c:pt idx="37">
                  <c:v>144589822</c:v>
                </c:pt>
                <c:pt idx="38">
                  <c:v>349997367</c:v>
                </c:pt>
                <c:pt idx="39">
                  <c:v>341395036</c:v>
                </c:pt>
                <c:pt idx="40">
                  <c:v>111539780</c:v>
                </c:pt>
                <c:pt idx="41">
                  <c:v>101653149</c:v>
                </c:pt>
                <c:pt idx="42">
                  <c:v>70003977</c:v>
                </c:pt>
                <c:pt idx="43">
                  <c:v>64044894</c:v>
                </c:pt>
                <c:pt idx="44">
                  <c:v>94953177</c:v>
                </c:pt>
                <c:pt idx="45">
                  <c:v>114075168</c:v>
                </c:pt>
                <c:pt idx="46">
                  <c:v>113781838</c:v>
                </c:pt>
                <c:pt idx="47">
                  <c:v>117595437</c:v>
                </c:pt>
                <c:pt idx="48">
                  <c:v>106702960</c:v>
                </c:pt>
                <c:pt idx="49">
                  <c:v>137563037</c:v>
                </c:pt>
                <c:pt idx="50">
                  <c:v>221373883</c:v>
                </c:pt>
                <c:pt idx="51">
                  <c:v>346834458</c:v>
                </c:pt>
                <c:pt idx="52">
                  <c:v>227149850</c:v>
                </c:pt>
                <c:pt idx="53">
                  <c:v>315983213</c:v>
                </c:pt>
                <c:pt idx="54">
                  <c:v>228040881</c:v>
                </c:pt>
                <c:pt idx="55">
                  <c:v>238136152</c:v>
                </c:pt>
                <c:pt idx="56">
                  <c:v>212660395</c:v>
                </c:pt>
                <c:pt idx="57">
                  <c:v>206975131</c:v>
                </c:pt>
                <c:pt idx="58">
                  <c:v>405893450</c:v>
                </c:pt>
                <c:pt idx="59">
                  <c:v>380210022</c:v>
                </c:pt>
                <c:pt idx="60">
                  <c:v>345414881</c:v>
                </c:pt>
                <c:pt idx="61">
                  <c:v>116682194</c:v>
                </c:pt>
                <c:pt idx="62">
                  <c:v>115000000</c:v>
                </c:pt>
                <c:pt idx="63">
                  <c:v>111700542</c:v>
                </c:pt>
                <c:pt idx="64">
                  <c:v>279511031</c:v>
                </c:pt>
                <c:pt idx="65">
                  <c:v>280370762</c:v>
                </c:pt>
                <c:pt idx="66">
                  <c:v>321475342</c:v>
                </c:pt>
                <c:pt idx="67">
                  <c:v>320782278</c:v>
                </c:pt>
                <c:pt idx="68">
                  <c:v>326852471</c:v>
                </c:pt>
                <c:pt idx="69">
                  <c:v>333802504</c:v>
                </c:pt>
                <c:pt idx="70">
                  <c:v>326240880</c:v>
                </c:pt>
                <c:pt idx="71">
                  <c:v>319009630</c:v>
                </c:pt>
                <c:pt idx="72">
                  <c:v>420000000</c:v>
                </c:pt>
                <c:pt idx="73">
                  <c:v>425000000</c:v>
                </c:pt>
                <c:pt idx="74">
                  <c:v>300000000</c:v>
                </c:pt>
                <c:pt idx="75">
                  <c:v>290000000</c:v>
                </c:pt>
                <c:pt idx="76">
                  <c:v>295000000</c:v>
                </c:pt>
                <c:pt idx="77">
                  <c:v>280000000</c:v>
                </c:pt>
                <c:pt idx="78">
                  <c:v>278178166</c:v>
                </c:pt>
                <c:pt idx="79">
                  <c:v>520000000</c:v>
                </c:pt>
                <c:pt idx="80">
                  <c:v>520000000</c:v>
                </c:pt>
                <c:pt idx="81">
                  <c:v>292260118</c:v>
                </c:pt>
                <c:pt idx="82">
                  <c:v>272810904</c:v>
                </c:pt>
                <c:pt idx="83">
                  <c:v>255000000</c:v>
                </c:pt>
                <c:pt idx="84">
                  <c:v>221920782</c:v>
                </c:pt>
                <c:pt idx="85">
                  <c:v>203893631</c:v>
                </c:pt>
                <c:pt idx="86">
                  <c:v>232095673</c:v>
                </c:pt>
                <c:pt idx="87">
                  <c:v>222634560</c:v>
                </c:pt>
                <c:pt idx="88">
                  <c:v>223188322</c:v>
                </c:pt>
                <c:pt idx="89">
                  <c:v>206805930</c:v>
                </c:pt>
                <c:pt idx="90">
                  <c:v>198128753</c:v>
                </c:pt>
                <c:pt idx="91">
                  <c:v>348157944</c:v>
                </c:pt>
                <c:pt idx="92">
                  <c:v>355916617</c:v>
                </c:pt>
                <c:pt idx="93">
                  <c:v>364972662</c:v>
                </c:pt>
                <c:pt idx="94">
                  <c:v>359987097</c:v>
                </c:pt>
                <c:pt idx="95">
                  <c:v>302156417</c:v>
                </c:pt>
                <c:pt idx="96">
                  <c:v>252446187</c:v>
                </c:pt>
                <c:pt idx="97">
                  <c:v>250914903</c:v>
                </c:pt>
                <c:pt idx="98">
                  <c:v>160313065</c:v>
                </c:pt>
                <c:pt idx="99">
                  <c:v>152542357</c:v>
                </c:pt>
                <c:pt idx="100">
                  <c:v>211646717</c:v>
                </c:pt>
                <c:pt idx="101">
                  <c:v>500000000</c:v>
                </c:pt>
                <c:pt idx="102">
                  <c:v>1862114</c:v>
                </c:pt>
                <c:pt idx="103">
                  <c:v>282348485</c:v>
                </c:pt>
                <c:pt idx="104">
                  <c:v>290000000</c:v>
                </c:pt>
                <c:pt idx="105">
                  <c:v>276151120</c:v>
                </c:pt>
                <c:pt idx="106">
                  <c:v>281772586</c:v>
                </c:pt>
                <c:pt idx="107">
                  <c:v>309620233</c:v>
                </c:pt>
                <c:pt idx="108">
                  <c:v>289750154</c:v>
                </c:pt>
                <c:pt idx="109">
                  <c:v>269199753</c:v>
                </c:pt>
                <c:pt idx="110">
                  <c:v>261838264</c:v>
                </c:pt>
                <c:pt idx="111">
                  <c:v>233469623</c:v>
                </c:pt>
                <c:pt idx="112">
                  <c:v>237228763</c:v>
                </c:pt>
                <c:pt idx="113">
                  <c:v>229839203</c:v>
                </c:pt>
                <c:pt idx="114">
                  <c:v>223385379</c:v>
                </c:pt>
                <c:pt idx="115">
                  <c:v>224429031</c:v>
                </c:pt>
                <c:pt idx="116">
                  <c:v>0</c:v>
                </c:pt>
                <c:pt idx="117">
                  <c:v>248126365</c:v>
                </c:pt>
                <c:pt idx="118">
                  <c:v>211374906</c:v>
                </c:pt>
                <c:pt idx="119">
                  <c:v>196035159</c:v>
                </c:pt>
                <c:pt idx="120">
                  <c:v>164143386</c:v>
                </c:pt>
                <c:pt idx="121">
                  <c:v>800000</c:v>
                </c:pt>
                <c:pt idx="122">
                  <c:v>100000000</c:v>
                </c:pt>
                <c:pt idx="123">
                  <c:v>100000000</c:v>
                </c:pt>
                <c:pt idx="124">
                  <c:v>144892785</c:v>
                </c:pt>
                <c:pt idx="125">
                  <c:v>183448661</c:v>
                </c:pt>
                <c:pt idx="126">
                  <c:v>199722387</c:v>
                </c:pt>
                <c:pt idx="127">
                  <c:v>176737427</c:v>
                </c:pt>
                <c:pt idx="128">
                  <c:v>187762567</c:v>
                </c:pt>
                <c:pt idx="129">
                  <c:v>177855879</c:v>
                </c:pt>
                <c:pt idx="130">
                  <c:v>159746551</c:v>
                </c:pt>
                <c:pt idx="131">
                  <c:v>150000000</c:v>
                </c:pt>
                <c:pt idx="132">
                  <c:v>156733157</c:v>
                </c:pt>
                <c:pt idx="133">
                  <c:v>146398763</c:v>
                </c:pt>
                <c:pt idx="134">
                  <c:v>133306016</c:v>
                </c:pt>
                <c:pt idx="135">
                  <c:v>150000000</c:v>
                </c:pt>
                <c:pt idx="136">
                  <c:v>146974622</c:v>
                </c:pt>
                <c:pt idx="137">
                  <c:v>137479744</c:v>
                </c:pt>
                <c:pt idx="138">
                  <c:v>66350575</c:v>
                </c:pt>
                <c:pt idx="139">
                  <c:v>106755782</c:v>
                </c:pt>
                <c:pt idx="140">
                  <c:v>100000000</c:v>
                </c:pt>
                <c:pt idx="142">
                  <c:v>102995685</c:v>
                </c:pt>
                <c:pt idx="143">
                  <c:v>92780635</c:v>
                </c:pt>
                <c:pt idx="144">
                  <c:v>239967145</c:v>
                </c:pt>
                <c:pt idx="145">
                  <c:v>237457672</c:v>
                </c:pt>
                <c:pt idx="146">
                  <c:v>289062493</c:v>
                </c:pt>
                <c:pt idx="147">
                  <c:v>290339799</c:v>
                </c:pt>
                <c:pt idx="148">
                  <c:v>40000000</c:v>
                </c:pt>
                <c:pt idx="149">
                  <c:v>30658600</c:v>
                </c:pt>
                <c:pt idx="150">
                  <c:v>26729990</c:v>
                </c:pt>
                <c:pt idx="151">
                  <c:v>22749817</c:v>
                </c:pt>
                <c:pt idx="152">
                  <c:v>47026898</c:v>
                </c:pt>
                <c:pt idx="153">
                  <c:v>168737082</c:v>
                </c:pt>
                <c:pt idx="154">
                  <c:v>148571893</c:v>
                </c:pt>
                <c:pt idx="155">
                  <c:v>140655534</c:v>
                </c:pt>
                <c:pt idx="156">
                  <c:v>100963135</c:v>
                </c:pt>
                <c:pt idx="157">
                  <c:v>96105817</c:v>
                </c:pt>
                <c:pt idx="158">
                  <c:v>56845700</c:v>
                </c:pt>
                <c:pt idx="159">
                  <c:v>50432457</c:v>
                </c:pt>
                <c:pt idx="160">
                  <c:v>23197002</c:v>
                </c:pt>
                <c:pt idx="161">
                  <c:v>40000000</c:v>
                </c:pt>
                <c:pt idx="162">
                  <c:v>62664318</c:v>
                </c:pt>
                <c:pt idx="163">
                  <c:v>58127111</c:v>
                </c:pt>
                <c:pt idx="164">
                  <c:v>54996524</c:v>
                </c:pt>
                <c:pt idx="165">
                  <c:v>43710924</c:v>
                </c:pt>
                <c:pt idx="166">
                  <c:v>270000000</c:v>
                </c:pt>
                <c:pt idx="167">
                  <c:v>295454409</c:v>
                </c:pt>
                <c:pt idx="168">
                  <c:v>371885637</c:v>
                </c:pt>
                <c:pt idx="169">
                  <c:v>171932919</c:v>
                </c:pt>
                <c:pt idx="170">
                  <c:v>156907101</c:v>
                </c:pt>
                <c:pt idx="171">
                  <c:v>153579618</c:v>
                </c:pt>
                <c:pt idx="172">
                  <c:v>161520606</c:v>
                </c:pt>
                <c:pt idx="173">
                  <c:v>120452151</c:v>
                </c:pt>
                <c:pt idx="174">
                  <c:v>97682203</c:v>
                </c:pt>
                <c:pt idx="175">
                  <c:v>76063081</c:v>
                </c:pt>
                <c:pt idx="176">
                  <c:v>237079658</c:v>
                </c:pt>
                <c:pt idx="177">
                  <c:v>207700203</c:v>
                </c:pt>
                <c:pt idx="178">
                  <c:v>331653552</c:v>
                </c:pt>
                <c:pt idx="179">
                  <c:v>320591252</c:v>
                </c:pt>
                <c:pt idx="180">
                  <c:v>952541662</c:v>
                </c:pt>
                <c:pt idx="181">
                  <c:v>648073511</c:v>
                </c:pt>
                <c:pt idx="182">
                  <c:v>279504015</c:v>
                </c:pt>
                <c:pt idx="183">
                  <c:v>260377421</c:v>
                </c:pt>
                <c:pt idx="184">
                  <c:v>244275479</c:v>
                </c:pt>
                <c:pt idx="185">
                  <c:v>230988469</c:v>
                </c:pt>
                <c:pt idx="186">
                  <c:v>229230058</c:v>
                </c:pt>
                <c:pt idx="187">
                  <c:v>176182229</c:v>
                </c:pt>
                <c:pt idx="188">
                  <c:v>344724403</c:v>
                </c:pt>
                <c:pt idx="189">
                  <c:v>317064172</c:v>
                </c:pt>
                <c:pt idx="190">
                  <c:v>117050479</c:v>
                </c:pt>
                <c:pt idx="191">
                  <c:v>160084303</c:v>
                </c:pt>
                <c:pt idx="192">
                  <c:v>132842699</c:v>
                </c:pt>
                <c:pt idx="194">
                  <c:v>102969271</c:v>
                </c:pt>
                <c:pt idx="195">
                  <c:v>107146797</c:v>
                </c:pt>
                <c:pt idx="196">
                  <c:v>76877450</c:v>
                </c:pt>
                <c:pt idx="197">
                  <c:v>60507</c:v>
                </c:pt>
                <c:pt idx="198">
                  <c:v>119265810</c:v>
                </c:pt>
                <c:pt idx="200">
                  <c:v>101080190</c:v>
                </c:pt>
                <c:pt idx="201">
                  <c:v>48602458</c:v>
                </c:pt>
                <c:pt idx="202">
                  <c:v>35920130</c:v>
                </c:pt>
                <c:pt idx="203">
                  <c:v>30340721</c:v>
                </c:pt>
                <c:pt idx="204">
                  <c:v>51109645</c:v>
                </c:pt>
                <c:pt idx="206">
                  <c:v>38826290</c:v>
                </c:pt>
                <c:pt idx="207">
                  <c:v>68259847</c:v>
                </c:pt>
                <c:pt idx="208">
                  <c:v>43698416</c:v>
                </c:pt>
                <c:pt idx="209">
                  <c:v>60009045</c:v>
                </c:pt>
                <c:pt idx="210">
                  <c:v>192052904</c:v>
                </c:pt>
                <c:pt idx="212">
                  <c:v>150217997</c:v>
                </c:pt>
                <c:pt idx="213">
                  <c:v>136395699</c:v>
                </c:pt>
                <c:pt idx="214">
                  <c:v>61750117</c:v>
                </c:pt>
                <c:pt idx="215">
                  <c:v>82787112</c:v>
                </c:pt>
                <c:pt idx="216">
                  <c:v>57449222</c:v>
                </c:pt>
                <c:pt idx="217">
                  <c:v>37365950</c:v>
                </c:pt>
                <c:pt idx="218">
                  <c:v>40000000</c:v>
                </c:pt>
                <c:pt idx="219">
                  <c:v>120441616</c:v>
                </c:pt>
                <c:pt idx="220">
                  <c:v>101028943</c:v>
                </c:pt>
                <c:pt idx="222">
                  <c:v>100496368</c:v>
                </c:pt>
                <c:pt idx="223">
                  <c:v>88038597</c:v>
                </c:pt>
                <c:pt idx="224">
                  <c:v>66670520</c:v>
                </c:pt>
                <c:pt idx="225">
                  <c:v>70398865</c:v>
                </c:pt>
                <c:pt idx="226">
                  <c:v>72886598</c:v>
                </c:pt>
                <c:pt idx="228">
                  <c:v>121417486</c:v>
                </c:pt>
                <c:pt idx="229">
                  <c:v>109980876</c:v>
                </c:pt>
                <c:pt idx="230">
                  <c:v>98617972</c:v>
                </c:pt>
                <c:pt idx="231">
                  <c:v>92652192</c:v>
                </c:pt>
                <c:pt idx="232">
                  <c:v>86999569</c:v>
                </c:pt>
                <c:pt idx="234">
                  <c:v>81603852</c:v>
                </c:pt>
                <c:pt idx="235">
                  <c:v>60904969</c:v>
                </c:pt>
                <c:pt idx="236">
                  <c:v>50795689</c:v>
                </c:pt>
                <c:pt idx="237">
                  <c:v>300000000</c:v>
                </c:pt>
                <c:pt idx="238">
                  <c:v>300000000</c:v>
                </c:pt>
                <c:pt idx="240">
                  <c:v>517676368</c:v>
                </c:pt>
                <c:pt idx="241">
                  <c:v>289422261</c:v>
                </c:pt>
                <c:pt idx="242">
                  <c:v>267940028</c:v>
                </c:pt>
                <c:pt idx="243">
                  <c:v>249089333</c:v>
                </c:pt>
                <c:pt idx="244">
                  <c:v>253072735</c:v>
                </c:pt>
                <c:pt idx="245">
                  <c:v>260220606</c:v>
                </c:pt>
                <c:pt idx="248">
                  <c:v>233063380</c:v>
                </c:pt>
                <c:pt idx="249">
                  <c:v>203738788</c:v>
                </c:pt>
                <c:pt idx="250">
                  <c:v>293087079</c:v>
                </c:pt>
                <c:pt idx="251">
                  <c:v>285059867</c:v>
                </c:pt>
                <c:pt idx="252">
                  <c:v>277469556</c:v>
                </c:pt>
                <c:pt idx="253">
                  <c:v>277326111</c:v>
                </c:pt>
                <c:pt idx="254">
                  <c:v>258232719</c:v>
                </c:pt>
                <c:pt idx="255">
                  <c:v>280000000</c:v>
                </c:pt>
                <c:pt idx="256">
                  <c:v>280650322</c:v>
                </c:pt>
                <c:pt idx="257">
                  <c:v>265318227</c:v>
                </c:pt>
                <c:pt idx="258">
                  <c:v>289307105</c:v>
                </c:pt>
                <c:pt idx="259">
                  <c:v>150555267</c:v>
                </c:pt>
                <c:pt idx="260">
                  <c:v>100000000</c:v>
                </c:pt>
                <c:pt idx="261">
                  <c:v>311160425</c:v>
                </c:pt>
                <c:pt idx="262">
                  <c:v>113805289</c:v>
                </c:pt>
                <c:pt idx="263">
                  <c:v>100000000</c:v>
                </c:pt>
                <c:pt idx="264">
                  <c:v>152042570</c:v>
                </c:pt>
                <c:pt idx="265">
                  <c:v>160836854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'[2]Adatok'!$I$1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'[2]Adatok'!$K$2:$K$267</c:f>
              <c:strCache>
                <c:ptCount val="266"/>
                <c:pt idx="0">
                  <c:v>január</c:v>
                </c:pt>
                <c:pt idx="20">
                  <c:v>február</c:v>
                </c:pt>
                <c:pt idx="40">
                  <c:v>március</c:v>
                </c:pt>
                <c:pt idx="62">
                  <c:v>április</c:v>
                </c:pt>
                <c:pt idx="83">
                  <c:v>május</c:v>
                </c:pt>
                <c:pt idx="103">
                  <c:v>június</c:v>
                </c:pt>
                <c:pt idx="125">
                  <c:v>július</c:v>
                </c:pt>
                <c:pt idx="146">
                  <c:v>augusztus</c:v>
                </c:pt>
                <c:pt idx="169">
                  <c:v>szeptember</c:v>
                </c:pt>
                <c:pt idx="191">
                  <c:v>október</c:v>
                </c:pt>
                <c:pt idx="216">
                  <c:v>november</c:v>
                </c:pt>
                <c:pt idx="241">
                  <c:v>december</c:v>
                </c:pt>
              </c:strCache>
            </c:strRef>
          </c:cat>
          <c:val>
            <c:numRef>
              <c:f>'[2]Adatok'!$I$2:$I$267</c:f>
              <c:numCache>
                <c:ptCount val="266"/>
                <c:pt idx="0">
                  <c:v>140000000</c:v>
                </c:pt>
                <c:pt idx="1">
                  <c:v>140000000</c:v>
                </c:pt>
                <c:pt idx="2">
                  <c:v>132579306</c:v>
                </c:pt>
                <c:pt idx="3">
                  <c:v>121232157</c:v>
                </c:pt>
                <c:pt idx="4">
                  <c:v>117351900</c:v>
                </c:pt>
                <c:pt idx="5">
                  <c:v>129714019</c:v>
                </c:pt>
                <c:pt idx="6">
                  <c:v>307057045</c:v>
                </c:pt>
                <c:pt idx="7">
                  <c:v>305530680</c:v>
                </c:pt>
                <c:pt idx="8">
                  <c:v>299404859</c:v>
                </c:pt>
                <c:pt idx="9">
                  <c:v>244728183</c:v>
                </c:pt>
                <c:pt idx="10">
                  <c:v>130000000</c:v>
                </c:pt>
                <c:pt idx="11">
                  <c:v>150000000</c:v>
                </c:pt>
                <c:pt idx="12">
                  <c:v>116645735</c:v>
                </c:pt>
                <c:pt idx="13">
                  <c:v>119098363</c:v>
                </c:pt>
                <c:pt idx="14">
                  <c:v>108504244</c:v>
                </c:pt>
                <c:pt idx="15">
                  <c:v>105015328</c:v>
                </c:pt>
                <c:pt idx="16">
                  <c:v>109203850</c:v>
                </c:pt>
                <c:pt idx="17">
                  <c:v>80000000</c:v>
                </c:pt>
                <c:pt idx="18">
                  <c:v>56643544</c:v>
                </c:pt>
                <c:pt idx="19">
                  <c:v>51813342</c:v>
                </c:pt>
                <c:pt idx="20">
                  <c:v>41336779</c:v>
                </c:pt>
                <c:pt idx="21">
                  <c:v>40000000</c:v>
                </c:pt>
                <c:pt idx="22">
                  <c:v>25898312</c:v>
                </c:pt>
                <c:pt idx="23">
                  <c:v>108639101</c:v>
                </c:pt>
                <c:pt idx="24">
                  <c:v>94410623</c:v>
                </c:pt>
                <c:pt idx="25">
                  <c:v>78852072</c:v>
                </c:pt>
                <c:pt idx="26">
                  <c:v>84200750</c:v>
                </c:pt>
                <c:pt idx="27">
                  <c:v>75828555</c:v>
                </c:pt>
                <c:pt idx="28">
                  <c:v>66168854</c:v>
                </c:pt>
                <c:pt idx="29">
                  <c:v>20033259</c:v>
                </c:pt>
                <c:pt idx="30">
                  <c:v>49523559</c:v>
                </c:pt>
                <c:pt idx="31">
                  <c:v>45492482</c:v>
                </c:pt>
                <c:pt idx="32">
                  <c:v>58031813</c:v>
                </c:pt>
                <c:pt idx="33">
                  <c:v>64390497</c:v>
                </c:pt>
                <c:pt idx="34">
                  <c:v>60000000</c:v>
                </c:pt>
                <c:pt idx="35">
                  <c:v>47734588</c:v>
                </c:pt>
                <c:pt idx="36">
                  <c:v>44608027</c:v>
                </c:pt>
                <c:pt idx="37">
                  <c:v>38947964</c:v>
                </c:pt>
                <c:pt idx="38">
                  <c:v>23097494</c:v>
                </c:pt>
                <c:pt idx="39">
                  <c:v>18864166</c:v>
                </c:pt>
                <c:pt idx="40">
                  <c:v>290000000</c:v>
                </c:pt>
                <c:pt idx="41">
                  <c:v>290000000</c:v>
                </c:pt>
                <c:pt idx="42">
                  <c:v>113820080</c:v>
                </c:pt>
                <c:pt idx="43">
                  <c:v>106892151</c:v>
                </c:pt>
                <c:pt idx="44">
                  <c:v>97188078</c:v>
                </c:pt>
                <c:pt idx="45">
                  <c:v>116007686</c:v>
                </c:pt>
                <c:pt idx="46">
                  <c:v>130676158</c:v>
                </c:pt>
                <c:pt idx="47">
                  <c:v>113381916</c:v>
                </c:pt>
                <c:pt idx="48">
                  <c:v>122176843</c:v>
                </c:pt>
                <c:pt idx="49">
                  <c:v>25462228</c:v>
                </c:pt>
                <c:pt idx="50">
                  <c:v>81107801</c:v>
                </c:pt>
                <c:pt idx="51">
                  <c:v>83876948</c:v>
                </c:pt>
                <c:pt idx="52">
                  <c:v>595857359</c:v>
                </c:pt>
                <c:pt idx="53">
                  <c:v>596563229</c:v>
                </c:pt>
                <c:pt idx="54">
                  <c:v>150249400</c:v>
                </c:pt>
                <c:pt idx="55">
                  <c:v>225496591</c:v>
                </c:pt>
                <c:pt idx="56">
                  <c:v>212289439</c:v>
                </c:pt>
                <c:pt idx="57">
                  <c:v>193948215</c:v>
                </c:pt>
                <c:pt idx="58">
                  <c:v>209086403</c:v>
                </c:pt>
                <c:pt idx="59">
                  <c:v>240000000</c:v>
                </c:pt>
                <c:pt idx="60">
                  <c:v>272905848</c:v>
                </c:pt>
                <c:pt idx="61">
                  <c:v>33820432</c:v>
                </c:pt>
                <c:pt idx="62">
                  <c:v>0</c:v>
                </c:pt>
                <c:pt idx="63">
                  <c:v>130147478</c:v>
                </c:pt>
                <c:pt idx="64">
                  <c:v>130000000</c:v>
                </c:pt>
                <c:pt idx="65">
                  <c:v>197194867</c:v>
                </c:pt>
                <c:pt idx="66">
                  <c:v>182926427</c:v>
                </c:pt>
                <c:pt idx="67">
                  <c:v>85818806</c:v>
                </c:pt>
                <c:pt idx="68">
                  <c:v>73775768</c:v>
                </c:pt>
                <c:pt idx="69">
                  <c:v>50000000</c:v>
                </c:pt>
                <c:pt idx="70">
                  <c:v>50000000</c:v>
                </c:pt>
                <c:pt idx="71">
                  <c:v>34795151</c:v>
                </c:pt>
                <c:pt idx="72">
                  <c:v>31649704</c:v>
                </c:pt>
                <c:pt idx="73">
                  <c:v>115152781</c:v>
                </c:pt>
                <c:pt idx="74">
                  <c:v>53652093</c:v>
                </c:pt>
                <c:pt idx="75">
                  <c:v>120000000</c:v>
                </c:pt>
                <c:pt idx="76">
                  <c:v>130000000</c:v>
                </c:pt>
                <c:pt idx="77">
                  <c:v>150000000</c:v>
                </c:pt>
                <c:pt idx="78">
                  <c:v>140168818</c:v>
                </c:pt>
                <c:pt idx="79">
                  <c:v>40000000</c:v>
                </c:pt>
                <c:pt idx="80">
                  <c:v>40000000</c:v>
                </c:pt>
                <c:pt idx="81">
                  <c:v>343430031</c:v>
                </c:pt>
                <c:pt idx="82">
                  <c:v>350000000</c:v>
                </c:pt>
                <c:pt idx="83">
                  <c:v>185865476</c:v>
                </c:pt>
                <c:pt idx="84">
                  <c:v>137821076</c:v>
                </c:pt>
                <c:pt idx="85">
                  <c:v>124523945</c:v>
                </c:pt>
                <c:pt idx="86">
                  <c:v>116192613</c:v>
                </c:pt>
                <c:pt idx="87">
                  <c:v>154240869</c:v>
                </c:pt>
                <c:pt idx="88">
                  <c:v>143911233</c:v>
                </c:pt>
                <c:pt idx="89">
                  <c:v>98415351</c:v>
                </c:pt>
                <c:pt idx="90">
                  <c:v>82558680</c:v>
                </c:pt>
                <c:pt idx="91">
                  <c:v>65469240</c:v>
                </c:pt>
                <c:pt idx="92">
                  <c:v>59503795</c:v>
                </c:pt>
                <c:pt idx="93">
                  <c:v>29316465</c:v>
                </c:pt>
                <c:pt idx="94">
                  <c:v>400000000</c:v>
                </c:pt>
                <c:pt idx="95">
                  <c:v>400000000</c:v>
                </c:pt>
                <c:pt idx="96">
                  <c:v>192686227</c:v>
                </c:pt>
                <c:pt idx="97">
                  <c:v>182414362</c:v>
                </c:pt>
                <c:pt idx="98">
                  <c:v>164684179</c:v>
                </c:pt>
                <c:pt idx="99">
                  <c:v>150000000</c:v>
                </c:pt>
                <c:pt idx="100">
                  <c:v>132267816</c:v>
                </c:pt>
                <c:pt idx="101">
                  <c:v>100000000</c:v>
                </c:pt>
                <c:pt idx="102">
                  <c:v>100000000</c:v>
                </c:pt>
                <c:pt idx="103">
                  <c:v>130213491</c:v>
                </c:pt>
                <c:pt idx="104">
                  <c:v>66227544</c:v>
                </c:pt>
                <c:pt idx="105">
                  <c:v>142800516</c:v>
                </c:pt>
                <c:pt idx="106">
                  <c:v>110810345</c:v>
                </c:pt>
                <c:pt idx="107">
                  <c:v>141641348</c:v>
                </c:pt>
                <c:pt idx="108">
                  <c:v>133297459</c:v>
                </c:pt>
                <c:pt idx="109">
                  <c:v>140000000</c:v>
                </c:pt>
                <c:pt idx="110">
                  <c:v>140000000</c:v>
                </c:pt>
                <c:pt idx="111">
                  <c:v>159904251</c:v>
                </c:pt>
                <c:pt idx="112">
                  <c:v>139109286</c:v>
                </c:pt>
                <c:pt idx="113">
                  <c:v>53421043</c:v>
                </c:pt>
                <c:pt idx="114">
                  <c:v>94835495</c:v>
                </c:pt>
                <c:pt idx="115">
                  <c:v>94231088</c:v>
                </c:pt>
                <c:pt idx="116">
                  <c:v>143076925</c:v>
                </c:pt>
                <c:pt idx="117">
                  <c:v>44430152</c:v>
                </c:pt>
                <c:pt idx="118">
                  <c:v>72909065</c:v>
                </c:pt>
                <c:pt idx="119">
                  <c:v>76067452</c:v>
                </c:pt>
                <c:pt idx="120">
                  <c:v>251811262</c:v>
                </c:pt>
                <c:pt idx="121">
                  <c:v>236171144</c:v>
                </c:pt>
                <c:pt idx="122">
                  <c:v>200000000</c:v>
                </c:pt>
                <c:pt idx="123">
                  <c:v>200000000</c:v>
                </c:pt>
                <c:pt idx="124">
                  <c:v>0</c:v>
                </c:pt>
                <c:pt idx="125">
                  <c:v>70000000</c:v>
                </c:pt>
                <c:pt idx="126">
                  <c:v>70000000</c:v>
                </c:pt>
                <c:pt idx="127">
                  <c:v>54275901</c:v>
                </c:pt>
                <c:pt idx="128">
                  <c:v>0</c:v>
                </c:pt>
                <c:pt idx="129">
                  <c:v>207534070</c:v>
                </c:pt>
                <c:pt idx="130">
                  <c:v>201496719</c:v>
                </c:pt>
                <c:pt idx="131">
                  <c:v>199297853</c:v>
                </c:pt>
                <c:pt idx="132">
                  <c:v>202418216</c:v>
                </c:pt>
                <c:pt idx="133">
                  <c:v>191283458</c:v>
                </c:pt>
                <c:pt idx="134">
                  <c:v>160672304</c:v>
                </c:pt>
                <c:pt idx="135">
                  <c:v>129288364</c:v>
                </c:pt>
                <c:pt idx="136">
                  <c:v>194705012</c:v>
                </c:pt>
                <c:pt idx="137">
                  <c:v>181526425</c:v>
                </c:pt>
                <c:pt idx="138">
                  <c:v>331592347</c:v>
                </c:pt>
                <c:pt idx="139">
                  <c:v>297353991</c:v>
                </c:pt>
                <c:pt idx="140">
                  <c:v>50000000</c:v>
                </c:pt>
                <c:pt idx="141">
                  <c:v>50000000</c:v>
                </c:pt>
                <c:pt idx="142">
                  <c:v>40712181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15480879</c:v>
                </c:pt>
                <c:pt idx="147">
                  <c:v>102559589</c:v>
                </c:pt>
                <c:pt idx="148">
                  <c:v>16859991</c:v>
                </c:pt>
                <c:pt idx="149">
                  <c:v>0</c:v>
                </c:pt>
                <c:pt idx="150">
                  <c:v>51113868</c:v>
                </c:pt>
                <c:pt idx="151">
                  <c:v>90000000</c:v>
                </c:pt>
                <c:pt idx="152">
                  <c:v>86706266</c:v>
                </c:pt>
                <c:pt idx="153">
                  <c:v>78445112</c:v>
                </c:pt>
                <c:pt idx="154">
                  <c:v>86699117</c:v>
                </c:pt>
                <c:pt idx="155">
                  <c:v>280610575</c:v>
                </c:pt>
                <c:pt idx="156">
                  <c:v>50000000</c:v>
                </c:pt>
                <c:pt idx="157">
                  <c:v>50000000</c:v>
                </c:pt>
                <c:pt idx="158">
                  <c:v>49711876</c:v>
                </c:pt>
                <c:pt idx="159">
                  <c:v>44732190</c:v>
                </c:pt>
                <c:pt idx="160">
                  <c:v>68026299</c:v>
                </c:pt>
                <c:pt idx="161">
                  <c:v>30000000</c:v>
                </c:pt>
                <c:pt idx="162">
                  <c:v>16968433</c:v>
                </c:pt>
                <c:pt idx="163">
                  <c:v>22078621</c:v>
                </c:pt>
                <c:pt idx="164">
                  <c:v>3267605</c:v>
                </c:pt>
                <c:pt idx="165">
                  <c:v>146175553</c:v>
                </c:pt>
                <c:pt idx="166">
                  <c:v>600000000</c:v>
                </c:pt>
                <c:pt idx="167">
                  <c:v>600000000</c:v>
                </c:pt>
                <c:pt idx="168">
                  <c:v>603528162</c:v>
                </c:pt>
                <c:pt idx="169">
                  <c:v>607060749</c:v>
                </c:pt>
                <c:pt idx="170">
                  <c:v>382816952</c:v>
                </c:pt>
                <c:pt idx="171">
                  <c:v>168006912</c:v>
                </c:pt>
                <c:pt idx="172">
                  <c:v>150000000</c:v>
                </c:pt>
                <c:pt idx="173">
                  <c:v>156455234</c:v>
                </c:pt>
                <c:pt idx="174">
                  <c:v>130107695</c:v>
                </c:pt>
                <c:pt idx="175">
                  <c:v>122041594</c:v>
                </c:pt>
                <c:pt idx="176">
                  <c:v>185561326</c:v>
                </c:pt>
                <c:pt idx="177">
                  <c:v>161449461</c:v>
                </c:pt>
                <c:pt idx="178">
                  <c:v>242978882</c:v>
                </c:pt>
                <c:pt idx="179">
                  <c:v>236251825</c:v>
                </c:pt>
                <c:pt idx="180">
                  <c:v>513227569</c:v>
                </c:pt>
                <c:pt idx="181">
                  <c:v>619734684</c:v>
                </c:pt>
                <c:pt idx="182">
                  <c:v>616370314</c:v>
                </c:pt>
                <c:pt idx="183">
                  <c:v>164502421</c:v>
                </c:pt>
                <c:pt idx="184">
                  <c:v>233539852</c:v>
                </c:pt>
                <c:pt idx="185">
                  <c:v>238301214</c:v>
                </c:pt>
                <c:pt idx="186">
                  <c:v>206670155</c:v>
                </c:pt>
                <c:pt idx="187">
                  <c:v>212887512</c:v>
                </c:pt>
                <c:pt idx="188">
                  <c:v>350000000</c:v>
                </c:pt>
                <c:pt idx="189">
                  <c:v>350382161</c:v>
                </c:pt>
                <c:pt idx="190">
                  <c:v>196245303</c:v>
                </c:pt>
                <c:pt idx="191">
                  <c:v>180774426</c:v>
                </c:pt>
                <c:pt idx="192">
                  <c:v>0</c:v>
                </c:pt>
                <c:pt idx="193">
                  <c:v>134089280</c:v>
                </c:pt>
                <c:pt idx="194">
                  <c:v>107255360</c:v>
                </c:pt>
                <c:pt idx="195">
                  <c:v>56320519</c:v>
                </c:pt>
                <c:pt idx="196">
                  <c:v>81335079</c:v>
                </c:pt>
                <c:pt idx="197">
                  <c:v>101141079</c:v>
                </c:pt>
                <c:pt idx="198">
                  <c:v>0</c:v>
                </c:pt>
                <c:pt idx="199">
                  <c:v>89945086</c:v>
                </c:pt>
                <c:pt idx="200">
                  <c:v>37868657</c:v>
                </c:pt>
                <c:pt idx="201">
                  <c:v>2747023</c:v>
                </c:pt>
                <c:pt idx="202">
                  <c:v>93042366</c:v>
                </c:pt>
                <c:pt idx="203">
                  <c:v>85625414</c:v>
                </c:pt>
                <c:pt idx="204">
                  <c:v>0</c:v>
                </c:pt>
                <c:pt idx="205">
                  <c:v>103022473</c:v>
                </c:pt>
                <c:pt idx="206">
                  <c:v>101060096</c:v>
                </c:pt>
                <c:pt idx="207">
                  <c:v>0</c:v>
                </c:pt>
                <c:pt idx="208">
                  <c:v>120000000</c:v>
                </c:pt>
                <c:pt idx="209">
                  <c:v>135747998</c:v>
                </c:pt>
                <c:pt idx="210">
                  <c:v>0</c:v>
                </c:pt>
                <c:pt idx="211">
                  <c:v>66988495</c:v>
                </c:pt>
                <c:pt idx="212">
                  <c:v>54621400</c:v>
                </c:pt>
                <c:pt idx="213">
                  <c:v>36067532</c:v>
                </c:pt>
                <c:pt idx="214">
                  <c:v>0</c:v>
                </c:pt>
                <c:pt idx="215">
                  <c:v>150000000</c:v>
                </c:pt>
                <c:pt idx="216">
                  <c:v>0</c:v>
                </c:pt>
                <c:pt idx="217">
                  <c:v>150000000</c:v>
                </c:pt>
                <c:pt idx="218">
                  <c:v>122700633</c:v>
                </c:pt>
                <c:pt idx="219">
                  <c:v>96956943</c:v>
                </c:pt>
                <c:pt idx="220">
                  <c:v>85199102</c:v>
                </c:pt>
                <c:pt idx="221">
                  <c:v>162514073</c:v>
                </c:pt>
                <c:pt idx="222">
                  <c:v>150574850</c:v>
                </c:pt>
                <c:pt idx="223">
                  <c:v>131790870</c:v>
                </c:pt>
                <c:pt idx="224">
                  <c:v>139891292</c:v>
                </c:pt>
                <c:pt idx="225">
                  <c:v>142218360</c:v>
                </c:pt>
                <c:pt idx="226">
                  <c:v>0</c:v>
                </c:pt>
                <c:pt idx="227">
                  <c:v>138282911</c:v>
                </c:pt>
                <c:pt idx="228">
                  <c:v>132182694</c:v>
                </c:pt>
                <c:pt idx="229">
                  <c:v>144475251</c:v>
                </c:pt>
                <c:pt idx="230">
                  <c:v>140467235</c:v>
                </c:pt>
                <c:pt idx="231">
                  <c:v>163214512</c:v>
                </c:pt>
                <c:pt idx="232">
                  <c:v>0</c:v>
                </c:pt>
                <c:pt idx="233">
                  <c:v>159796374</c:v>
                </c:pt>
                <c:pt idx="234">
                  <c:v>145717110</c:v>
                </c:pt>
                <c:pt idx="235">
                  <c:v>127952784</c:v>
                </c:pt>
                <c:pt idx="236">
                  <c:v>95991385</c:v>
                </c:pt>
                <c:pt idx="237">
                  <c:v>130000000</c:v>
                </c:pt>
                <c:pt idx="238">
                  <c:v>0</c:v>
                </c:pt>
                <c:pt idx="239">
                  <c:v>380000000</c:v>
                </c:pt>
                <c:pt idx="240">
                  <c:v>366006919</c:v>
                </c:pt>
                <c:pt idx="241">
                  <c:v>342417935</c:v>
                </c:pt>
                <c:pt idx="242">
                  <c:v>59800789</c:v>
                </c:pt>
                <c:pt idx="243">
                  <c:v>60196096</c:v>
                </c:pt>
                <c:pt idx="244">
                  <c:v>0</c:v>
                </c:pt>
                <c:pt idx="245">
                  <c:v>0</c:v>
                </c:pt>
                <c:pt idx="246">
                  <c:v>55722765</c:v>
                </c:pt>
                <c:pt idx="247">
                  <c:v>51601185</c:v>
                </c:pt>
                <c:pt idx="248">
                  <c:v>34087231</c:v>
                </c:pt>
                <c:pt idx="249">
                  <c:v>10476876</c:v>
                </c:pt>
                <c:pt idx="250">
                  <c:v>3685242</c:v>
                </c:pt>
                <c:pt idx="251">
                  <c:v>0</c:v>
                </c:pt>
                <c:pt idx="252">
                  <c:v>0</c:v>
                </c:pt>
                <c:pt idx="253">
                  <c:v>459138724</c:v>
                </c:pt>
                <c:pt idx="254">
                  <c:v>354524424</c:v>
                </c:pt>
                <c:pt idx="255">
                  <c:v>364507884</c:v>
                </c:pt>
                <c:pt idx="256">
                  <c:v>0</c:v>
                </c:pt>
                <c:pt idx="257">
                  <c:v>402912365</c:v>
                </c:pt>
                <c:pt idx="258">
                  <c:v>372170472</c:v>
                </c:pt>
                <c:pt idx="259">
                  <c:v>0</c:v>
                </c:pt>
                <c:pt idx="260">
                  <c:v>140000000</c:v>
                </c:pt>
                <c:pt idx="261">
                  <c:v>332000000</c:v>
                </c:pt>
                <c:pt idx="262">
                  <c:v>309911784</c:v>
                </c:pt>
                <c:pt idx="263">
                  <c:v>325530365</c:v>
                </c:pt>
                <c:pt idx="264">
                  <c:v>223035850</c:v>
                </c:pt>
                <c:pt idx="265">
                  <c:v>144524620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mmmm\ d\." sourceLinked="0"/>
        <c:majorTickMark val="out"/>
        <c:minorTickMark val="none"/>
        <c:tickLblPos val="nextTo"/>
        <c:txPr>
          <a:bodyPr vert="horz" rot="60000"/>
          <a:lstStyle/>
          <a:p>
            <a:pPr>
              <a:defRPr lang="en-US" cap="none" sz="1000" b="0" i="0" u="none" baseline="0"/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ax val="1000000000"/>
          <c:min val="0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063753"/>
        <c:crossesAt val="1"/>
        <c:crossBetween val="between"/>
        <c:dispUnits/>
        <c:majorUnit val="30000000"/>
        <c:minorUnit val="3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25"/>
          <c:w val="0.87025"/>
          <c:h val="0.0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Napi bankszámla egyenlegek
</a:t>
            </a:r>
            <a:r>
              <a:rPr lang="en-US" cap="none" sz="1000" b="0" i="0" u="none" baseline="0"/>
              <a:t> január 14-ig</a:t>
            </a:r>
          </a:p>
        </c:rich>
      </c:tx>
      <c:layout>
        <c:manualLayout>
          <c:xMode val="factor"/>
          <c:yMode val="factor"/>
          <c:x val="-0.0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0.948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'[2]Adatok'!$J$1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'[2]Adatok'!$J$2:$J$11</c:f>
              <c:numCache>
                <c:ptCount val="10"/>
                <c:pt idx="0">
                  <c:v>389209833</c:v>
                </c:pt>
                <c:pt idx="1">
                  <c:v>386132801</c:v>
                </c:pt>
                <c:pt idx="2">
                  <c:v>401320175</c:v>
                </c:pt>
                <c:pt idx="3">
                  <c:v>395031744</c:v>
                </c:pt>
                <c:pt idx="4">
                  <c:v>398996813</c:v>
                </c:pt>
                <c:pt idx="5">
                  <c:v>389350381</c:v>
                </c:pt>
                <c:pt idx="6">
                  <c:v>398970314</c:v>
                </c:pt>
                <c:pt idx="7">
                  <c:v>393740198</c:v>
                </c:pt>
                <c:pt idx="8">
                  <c:v>349110501</c:v>
                </c:pt>
                <c:pt idx="9">
                  <c:v>342198239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'[2]Adatok'!$I$1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'[2]Adatok'!$I$2:$I$11</c:f>
              <c:numCache>
                <c:ptCount val="10"/>
                <c:pt idx="0">
                  <c:v>140000000</c:v>
                </c:pt>
                <c:pt idx="1">
                  <c:v>140000000</c:v>
                </c:pt>
                <c:pt idx="2">
                  <c:v>132579306</c:v>
                </c:pt>
                <c:pt idx="3">
                  <c:v>121232157</c:v>
                </c:pt>
                <c:pt idx="4">
                  <c:v>117351900</c:v>
                </c:pt>
                <c:pt idx="5">
                  <c:v>129714019</c:v>
                </c:pt>
                <c:pt idx="6">
                  <c:v>307057045</c:v>
                </c:pt>
                <c:pt idx="7">
                  <c:v>305530680</c:v>
                </c:pt>
                <c:pt idx="8">
                  <c:v>299404859</c:v>
                </c:pt>
                <c:pt idx="9">
                  <c:v>244728183</c:v>
                </c:pt>
              </c:numCache>
            </c:numRef>
          </c:val>
          <c:smooth val="1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457532"/>
        <c:crossesAt val="0"/>
        <c:auto val="0"/>
        <c:lblOffset val="100"/>
        <c:tickLblSkip val="1"/>
        <c:noMultiLvlLbl val="0"/>
      </c:catAx>
      <c:valAx>
        <c:axId val="45457532"/>
        <c:scaling>
          <c:orientation val="minMax"/>
          <c:max val="450000000"/>
          <c:min val="1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  <c:majorUnit val="50000000"/>
        <c:minorUnit val="2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05"/>
          <c:y val="0.89225"/>
          <c:w val="0.7555"/>
          <c:h val="0.1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1998. I. féléve befektetések összetételének alakulása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'[1]Munka1'!$B$17:$B$17</c:f>
              <c:numCache>
                <c:ptCount val="1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'[1]Munka1'!$B$18:$B$18</c:f>
              <c:numCache>
                <c:ptCount val="1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'[1]Munka1'!$B$19:$B$19</c:f>
              <c:numCache>
                <c:ptCount val="1"/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'[1]Munka1'!$B$20:$B$20</c:f>
              <c:numCache>
                <c:ptCount val="1"/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'[1]Munka1'!$B$21:$B$21</c:f>
              <c:numCache>
                <c:ptCount val="1"/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'[1]Munka1'!$B$22:$B$22</c:f>
              <c:numCache>
                <c:ptCount val="1"/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'[1]Munka1'!$B$23:$B$23</c:f>
              <c:numCache>
                <c:ptCount val="1"/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'[1]Munka1'!$B$24:$B$24</c:f>
              <c:numCache>
                <c:ptCount val="1"/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9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752975"/>
        <a:ext cx="7000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0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0" y="7934325"/>
        <a:ext cx="70008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311</xdr:row>
      <xdr:rowOff>0</xdr:rowOff>
    </xdr:from>
    <xdr:to>
      <xdr:col>3</xdr:col>
      <xdr:colOff>123825</xdr:colOff>
      <xdr:row>311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613029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152400</xdr:rowOff>
    </xdr:from>
    <xdr:to>
      <xdr:col>6</xdr:col>
      <xdr:colOff>571500</xdr:colOff>
      <xdr:row>4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666750"/>
          <a:ext cx="72294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költségvetési szervek felügyeleti szervtől kapott támogatásának alakulása
2005. évben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575" y="0"/>
          <a:ext cx="1144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I n t é z m é n y e k   2 0 0 1.  é v i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9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54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59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5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70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4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75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9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6</xdr:col>
      <xdr:colOff>542925</xdr:colOff>
      <xdr:row>3</xdr:row>
      <xdr:rowOff>19050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8575" y="171450"/>
          <a:ext cx="90773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   I n t é z m é n y e k   2 0 0 5.   é v i   m é r l e g 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47625</xdr:colOff>
      <xdr:row>1</xdr:row>
      <xdr:rowOff>180975</xdr:rowOff>
    </xdr:from>
    <xdr:to>
      <xdr:col>6</xdr:col>
      <xdr:colOff>552450</xdr:colOff>
      <xdr:row>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7625" y="342900"/>
          <a:ext cx="928687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 P o l g á r m e s t e r i  H i v a t a l   2 0 0 5.   é v i   m é r l e g 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972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2819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0"/>
          <a:ext cx="6972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a Polgármesteri Hivatalnál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6972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2819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733425</xdr:colOff>
      <xdr:row>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57175"/>
          <a:ext cx="69818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2005. évben összesen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038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az intézményeknél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790575</xdr:colOff>
      <xdr:row>3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9550"/>
          <a:ext cx="72294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az intézményeknél 2005.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a Polgármesteri Hivatalnál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10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790575</xdr:colOff>
      <xdr:row>3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209550"/>
          <a:ext cx="72294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a Polgármesteri Hivatalnál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790575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7219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2895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790575</xdr:colOff>
      <xdr:row>3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361950"/>
          <a:ext cx="72294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 Polgármesteri Hivatalnál 2005. évben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0.05775</cdr:y>
    </cdr:from>
    <cdr:to>
      <cdr:x>0.00675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38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/>
            <a:t>Egyenlegek forintban</a:t>
          </a:r>
        </a:p>
      </cdr:txBody>
    </cdr:sp>
  </cdr:relSizeAnchor>
  <cdr:relSizeAnchor xmlns:cdr="http://schemas.openxmlformats.org/drawingml/2006/chartDrawing">
    <cdr:from>
      <cdr:x>0.9025</cdr:x>
      <cdr:y>0.9345</cdr:y>
    </cdr:from>
    <cdr:to>
      <cdr:x>0.9025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0" y="7181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1" i="0" u="none" baseline="0"/>
            <a:t>Napok száma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295275</xdr:rowOff>
    </xdr:from>
    <xdr:to>
      <xdr:col>26</xdr:col>
      <xdr:colOff>38100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9050" y="295275"/>
        <a:ext cx="992505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7</xdr:row>
      <xdr:rowOff>47625</xdr:rowOff>
    </xdr:from>
    <xdr:to>
      <xdr:col>14</xdr:col>
      <xdr:colOff>38100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1819275" y="1323975"/>
        <a:ext cx="3552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16</xdr:row>
      <xdr:rowOff>85725</xdr:rowOff>
    </xdr:from>
    <xdr:to>
      <xdr:col>3</xdr:col>
      <xdr:colOff>323850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3038475" y="2676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12</xdr:row>
      <xdr:rowOff>28575</xdr:rowOff>
    </xdr:from>
    <xdr:to>
      <xdr:col>3</xdr:col>
      <xdr:colOff>314325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6289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7</xdr:col>
      <xdr:colOff>152400</xdr:colOff>
      <xdr:row>12</xdr:row>
      <xdr:rowOff>38100</xdr:rowOff>
    </xdr:from>
    <xdr:to>
      <xdr:col>7</xdr:col>
      <xdr:colOff>342900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26384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5</xdr:col>
      <xdr:colOff>95250</xdr:colOff>
      <xdr:row>12</xdr:row>
      <xdr:rowOff>19050</xdr:rowOff>
    </xdr:from>
    <xdr:to>
      <xdr:col>5</xdr:col>
      <xdr:colOff>219075</xdr:colOff>
      <xdr:row>12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26193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11</xdr:col>
      <xdr:colOff>152400</xdr:colOff>
      <xdr:row>22</xdr:row>
      <xdr:rowOff>38100</xdr:rowOff>
    </xdr:from>
    <xdr:to>
      <xdr:col>11</xdr:col>
      <xdr:colOff>342900</xdr:colOff>
      <xdr:row>22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629900" y="481965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9</xdr:col>
      <xdr:colOff>0</xdr:colOff>
      <xdr:row>61</xdr:row>
      <xdr:rowOff>0</xdr:rowOff>
    </xdr:to>
    <xdr:graphicFrame>
      <xdr:nvGraphicFramePr>
        <xdr:cNvPr id="5" name="Chart 6"/>
        <xdr:cNvGraphicFramePr/>
      </xdr:nvGraphicFramePr>
      <xdr:xfrm>
        <a:off x="0" y="8086725"/>
        <a:ext cx="6772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10</xdr:row>
      <xdr:rowOff>38100</xdr:rowOff>
    </xdr:from>
    <xdr:to>
      <xdr:col>11</xdr:col>
      <xdr:colOff>342900</xdr:colOff>
      <xdr:row>10</xdr:row>
      <xdr:rowOff>142875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0629900" y="22574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323850</xdr:colOff>
      <xdr:row>40</xdr:row>
      <xdr:rowOff>142875</xdr:rowOff>
    </xdr:to>
    <xdr:graphicFrame>
      <xdr:nvGraphicFramePr>
        <xdr:cNvPr id="7" name="Chart 10"/>
        <xdr:cNvGraphicFramePr/>
      </xdr:nvGraphicFramePr>
      <xdr:xfrm>
        <a:off x="0" y="4800600"/>
        <a:ext cx="67437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0</xdr:rowOff>
    </xdr:from>
    <xdr:to>
      <xdr:col>11</xdr:col>
      <xdr:colOff>57150</xdr:colOff>
      <xdr:row>2</xdr:row>
      <xdr:rowOff>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7324725" y="314325"/>
          <a:ext cx="418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152400</xdr:rowOff>
    </xdr:from>
    <xdr:to>
      <xdr:col>1</xdr:col>
      <xdr:colOff>676275</xdr:colOff>
      <xdr:row>3</xdr:row>
      <xdr:rowOff>47625</xdr:rowOff>
    </xdr:to>
    <xdr:sp>
      <xdr:nvSpPr>
        <xdr:cNvPr id="2" name="Szöveg 10"/>
        <xdr:cNvSpPr txBox="1">
          <a:spLocks noChangeArrowheads="1"/>
        </xdr:cNvSpPr>
      </xdr:nvSpPr>
      <xdr:spPr>
        <a:xfrm>
          <a:off x="485775" y="314325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152400</xdr:rowOff>
    </xdr:from>
    <xdr:to>
      <xdr:col>17</xdr:col>
      <xdr:colOff>0</xdr:colOff>
      <xdr:row>2</xdr:row>
      <xdr:rowOff>0</xdr:rowOff>
    </xdr:to>
    <xdr:sp>
      <xdr:nvSpPr>
        <xdr:cNvPr id="3" name="Szöveg 11"/>
        <xdr:cNvSpPr txBox="1">
          <a:spLocks noChangeArrowheads="1"/>
        </xdr:cNvSpPr>
      </xdr:nvSpPr>
      <xdr:spPr>
        <a:xfrm>
          <a:off x="19050" y="314325"/>
          <a:ext cx="1566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2004. évi költségvetés tervezett kiadásainak megoszlása ágazatonként</a:t>
          </a:r>
        </a:p>
      </xdr:txBody>
    </xdr:sp>
    <xdr:clientData/>
  </xdr:twoCellAnchor>
  <xdr:twoCellAnchor>
    <xdr:from>
      <xdr:col>5</xdr:col>
      <xdr:colOff>66675</xdr:colOff>
      <xdr:row>2</xdr:row>
      <xdr:rowOff>0</xdr:rowOff>
    </xdr:from>
    <xdr:to>
      <xdr:col>11</xdr:col>
      <xdr:colOff>57150</xdr:colOff>
      <xdr:row>2</xdr:row>
      <xdr:rowOff>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7324725" y="314325"/>
          <a:ext cx="418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152400</xdr:rowOff>
    </xdr:from>
    <xdr:to>
      <xdr:col>1</xdr:col>
      <xdr:colOff>676275</xdr:colOff>
      <xdr:row>3</xdr:row>
      <xdr:rowOff>47625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485775" y="314325"/>
          <a:ext cx="5810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152400</xdr:rowOff>
    </xdr:from>
    <xdr:to>
      <xdr:col>17</xdr:col>
      <xdr:colOff>0</xdr:colOff>
      <xdr:row>2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19050" y="314325"/>
          <a:ext cx="1566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2005. évi költségvetés tervezett kiadásainak megoszlása ágazatonként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55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562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Önkormányzati igazgatási tevékenység 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10229850"/>
          <a:ext cx="455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5</xdr:col>
      <xdr:colOff>0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419100"/>
          <a:ext cx="74390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Önkormányzati igazgatási tevékenység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2005. évi előirányzatának részletezése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5238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5248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657225</xdr:colOff>
      <xdr:row>31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8477250"/>
          <a:ext cx="5238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5</xdr:col>
      <xdr:colOff>638175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720090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2005.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1 alcímszám 1, 2, 3 kiemelt előirányzat bontása/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97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2</xdr:col>
      <xdr:colOff>657225</xdr:colOff>
      <xdr:row>39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725025"/>
          <a:ext cx="497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1</xdr:col>
      <xdr:colOff>581025</xdr:colOff>
      <xdr:row>1</xdr:row>
      <xdr:rowOff>381000</xdr:rowOff>
    </xdr:from>
    <xdr:to>
      <xdr:col>4</xdr:col>
      <xdr:colOff>247650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904875" y="542925"/>
          <a:ext cx="498157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2005.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2 alcímszám 1, 2, 3 kiemelt előirányzat bontása/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99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2</xdr:col>
      <xdr:colOff>657225</xdr:colOff>
      <xdr:row>41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705975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5</xdr:col>
      <xdr:colOff>647700</xdr:colOff>
      <xdr:row>3</xdr:row>
      <xdr:rowOff>438150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71500"/>
          <a:ext cx="69532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/Okmányiroda/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2005.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3 alcímszám 1, 2, 3 kiemelt előirányzat bontása/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552450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1209675"/>
          <a:ext cx="333375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
szám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9525" y="0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beruházás összkiadásának forrásösszetétele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0"/>
          <a:ext cx="3648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 megnevezése</a:t>
          </a:r>
        </a:p>
      </xdr:txBody>
    </xdr:sp>
    <xdr:clientData/>
  </xdr:twoCellAnchor>
  <xdr:twoCellAnchor>
    <xdr:from>
      <xdr:col>2</xdr:col>
      <xdr:colOff>257175</xdr:colOff>
      <xdr:row>4</xdr:row>
      <xdr:rowOff>19050</xdr:rowOff>
    </xdr:from>
    <xdr:to>
      <xdr:col>3</xdr:col>
      <xdr:colOff>0</xdr:colOff>
      <xdr:row>4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29325" y="158115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Ezer forint
ban</a:t>
          </a:r>
        </a:p>
      </xdr:txBody>
    </xdr:sp>
    <xdr:clientData/>
  </xdr:twoCellAnchor>
  <xdr:twoCellAnchor>
    <xdr:from>
      <xdr:col>2</xdr:col>
      <xdr:colOff>219075</xdr:colOff>
      <xdr:row>20</xdr:row>
      <xdr:rowOff>57150</xdr:rowOff>
    </xdr:from>
    <xdr:to>
      <xdr:col>2</xdr:col>
      <xdr:colOff>866775</xdr:colOff>
      <xdr:row>20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91225" y="604837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Ezer forint forintban
 forint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lmine\DOKUMENTUMOK\Dokumentumok\D)%20%20K&#214;LTS&#201;GVET&#201;S\1999\08.%201999.%20&#233;vi%20besz&#225;mol&#243;\Ka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besz&#225;mol&#243;\5.%20sz.%20&#225;b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ONCSI\BESZ&#193;MOL&#211;\2004\2004.%20&#233;vi%20besz&#225;mol&#243;\Mell&#233;kletek%20(1-3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tok"/>
      <sheetName val="5. sz. ábra"/>
    </sheetNames>
    <sheetDataSet>
      <sheetData sheetId="0">
        <row r="1">
          <cell r="I1">
            <v>2005</v>
          </cell>
          <cell r="J1">
            <v>2004</v>
          </cell>
        </row>
        <row r="2">
          <cell r="I2">
            <v>140000000</v>
          </cell>
          <cell r="J2">
            <v>389209833</v>
          </cell>
          <cell r="K2" t="str">
            <v>január</v>
          </cell>
        </row>
        <row r="3">
          <cell r="I3">
            <v>140000000</v>
          </cell>
          <cell r="J3">
            <v>386132801</v>
          </cell>
        </row>
        <row r="4">
          <cell r="I4">
            <v>132579306</v>
          </cell>
          <cell r="J4">
            <v>401320175</v>
          </cell>
        </row>
        <row r="5">
          <cell r="I5">
            <v>121232157</v>
          </cell>
          <cell r="J5">
            <v>395031744</v>
          </cell>
        </row>
        <row r="6">
          <cell r="I6">
            <v>117351900</v>
          </cell>
          <cell r="J6">
            <v>398996813</v>
          </cell>
        </row>
        <row r="7">
          <cell r="I7">
            <v>129714019</v>
          </cell>
          <cell r="J7">
            <v>389350381</v>
          </cell>
        </row>
        <row r="8">
          <cell r="I8">
            <v>307057045</v>
          </cell>
          <cell r="J8">
            <v>398970314</v>
          </cell>
        </row>
        <row r="9">
          <cell r="I9">
            <v>305530680</v>
          </cell>
          <cell r="J9">
            <v>393740198</v>
          </cell>
        </row>
        <row r="10">
          <cell r="I10">
            <v>299404859</v>
          </cell>
          <cell r="J10">
            <v>349110501</v>
          </cell>
        </row>
        <row r="11">
          <cell r="I11">
            <v>244728183</v>
          </cell>
          <cell r="J11">
            <v>342198239</v>
          </cell>
        </row>
        <row r="12">
          <cell r="I12">
            <v>130000000</v>
          </cell>
          <cell r="J12">
            <v>357334766</v>
          </cell>
        </row>
        <row r="13">
          <cell r="I13">
            <v>150000000</v>
          </cell>
          <cell r="J13">
            <v>326931887</v>
          </cell>
        </row>
        <row r="14">
          <cell r="I14">
            <v>116645735</v>
          </cell>
          <cell r="J14">
            <v>316787385</v>
          </cell>
        </row>
        <row r="15">
          <cell r="I15">
            <v>119098363</v>
          </cell>
          <cell r="J15">
            <v>319774255</v>
          </cell>
        </row>
        <row r="16">
          <cell r="I16">
            <v>108504244</v>
          </cell>
          <cell r="J16">
            <v>308425913</v>
          </cell>
        </row>
        <row r="17">
          <cell r="I17">
            <v>105015328</v>
          </cell>
          <cell r="J17">
            <v>298821119</v>
          </cell>
        </row>
        <row r="18">
          <cell r="I18">
            <v>109203850</v>
          </cell>
          <cell r="J18">
            <v>413291449</v>
          </cell>
        </row>
        <row r="19">
          <cell r="I19">
            <v>80000000</v>
          </cell>
          <cell r="J19">
            <v>405224067</v>
          </cell>
        </row>
        <row r="20">
          <cell r="I20">
            <v>56643544</v>
          </cell>
          <cell r="J20">
            <v>385322461</v>
          </cell>
        </row>
        <row r="21">
          <cell r="I21">
            <v>51813342</v>
          </cell>
          <cell r="J21">
            <v>383394575</v>
          </cell>
        </row>
        <row r="22">
          <cell r="I22">
            <v>41336779</v>
          </cell>
          <cell r="J22">
            <v>151176497</v>
          </cell>
          <cell r="K22" t="str">
            <v>február</v>
          </cell>
        </row>
        <row r="23">
          <cell r="I23">
            <v>40000000</v>
          </cell>
          <cell r="J23">
            <v>133789634</v>
          </cell>
        </row>
        <row r="24">
          <cell r="I24">
            <v>25898312</v>
          </cell>
          <cell r="J24">
            <v>129503361</v>
          </cell>
        </row>
        <row r="25">
          <cell r="I25">
            <v>108639101</v>
          </cell>
          <cell r="J25">
            <v>322875719</v>
          </cell>
        </row>
        <row r="26">
          <cell r="I26">
            <v>94410623</v>
          </cell>
          <cell r="J26">
            <v>313673480</v>
          </cell>
        </row>
        <row r="27">
          <cell r="I27">
            <v>78852072</v>
          </cell>
          <cell r="J27">
            <v>225271483</v>
          </cell>
        </row>
        <row r="28">
          <cell r="I28">
            <v>84200750</v>
          </cell>
          <cell r="J28">
            <v>226385855</v>
          </cell>
        </row>
        <row r="29">
          <cell r="I29">
            <v>75828555</v>
          </cell>
          <cell r="J29">
            <v>212136508</v>
          </cell>
        </row>
        <row r="30">
          <cell r="I30">
            <v>66168854</v>
          </cell>
          <cell r="J30">
            <v>204441719</v>
          </cell>
        </row>
        <row r="31">
          <cell r="I31">
            <v>20033259</v>
          </cell>
          <cell r="J31">
            <v>204683308</v>
          </cell>
        </row>
        <row r="32">
          <cell r="I32">
            <v>49523559</v>
          </cell>
          <cell r="J32">
            <v>206401193</v>
          </cell>
        </row>
        <row r="33">
          <cell r="I33">
            <v>45492482</v>
          </cell>
          <cell r="J33">
            <v>199000000</v>
          </cell>
        </row>
        <row r="34">
          <cell r="I34">
            <v>58031813</v>
          </cell>
          <cell r="J34">
            <v>191063235</v>
          </cell>
        </row>
        <row r="35">
          <cell r="I35">
            <v>64390497</v>
          </cell>
          <cell r="J35">
            <v>169674452</v>
          </cell>
        </row>
        <row r="36">
          <cell r="I36">
            <v>60000000</v>
          </cell>
          <cell r="J36">
            <v>163582522</v>
          </cell>
        </row>
        <row r="37">
          <cell r="I37">
            <v>47734588</v>
          </cell>
          <cell r="J37">
            <v>162445868</v>
          </cell>
        </row>
        <row r="38">
          <cell r="I38">
            <v>44608027</v>
          </cell>
          <cell r="J38">
            <v>154506943</v>
          </cell>
        </row>
        <row r="39">
          <cell r="I39">
            <v>38947964</v>
          </cell>
          <cell r="J39">
            <v>144589822</v>
          </cell>
        </row>
        <row r="40">
          <cell r="I40">
            <v>23097494</v>
          </cell>
          <cell r="J40">
            <v>349997367</v>
          </cell>
        </row>
        <row r="41">
          <cell r="I41">
            <v>18864166</v>
          </cell>
          <cell r="J41">
            <v>341395036</v>
          </cell>
        </row>
        <row r="42">
          <cell r="I42">
            <v>290000000</v>
          </cell>
          <cell r="J42">
            <v>111539780</v>
          </cell>
          <cell r="K42" t="str">
            <v>március</v>
          </cell>
        </row>
        <row r="43">
          <cell r="I43">
            <v>290000000</v>
          </cell>
          <cell r="J43">
            <v>101653149</v>
          </cell>
        </row>
        <row r="44">
          <cell r="I44">
            <v>113820080</v>
          </cell>
          <cell r="J44">
            <v>70003977</v>
          </cell>
        </row>
        <row r="45">
          <cell r="I45">
            <v>106892151</v>
          </cell>
          <cell r="J45">
            <v>64044894</v>
          </cell>
        </row>
        <row r="46">
          <cell r="I46">
            <v>97188078</v>
          </cell>
          <cell r="J46">
            <v>94953177</v>
          </cell>
        </row>
        <row r="47">
          <cell r="I47">
            <v>116007686</v>
          </cell>
          <cell r="J47">
            <v>114075168</v>
          </cell>
        </row>
        <row r="48">
          <cell r="I48">
            <v>130676158</v>
          </cell>
          <cell r="J48">
            <v>113781838</v>
          </cell>
        </row>
        <row r="49">
          <cell r="I49">
            <v>113381916</v>
          </cell>
          <cell r="J49">
            <v>117595437</v>
          </cell>
        </row>
        <row r="50">
          <cell r="I50">
            <v>122176843</v>
          </cell>
          <cell r="J50">
            <v>106702960</v>
          </cell>
        </row>
        <row r="51">
          <cell r="I51">
            <v>25462228</v>
          </cell>
          <cell r="J51">
            <v>137563037</v>
          </cell>
        </row>
        <row r="52">
          <cell r="I52">
            <v>81107801</v>
          </cell>
          <cell r="J52">
            <v>221373883</v>
          </cell>
        </row>
        <row r="53">
          <cell r="I53">
            <v>83876948</v>
          </cell>
          <cell r="J53">
            <v>346834458</v>
          </cell>
        </row>
        <row r="54">
          <cell r="I54">
            <v>595857359</v>
          </cell>
          <cell r="J54">
            <v>227149850</v>
          </cell>
        </row>
        <row r="55">
          <cell r="I55">
            <v>596563229</v>
          </cell>
          <cell r="J55">
            <v>315983213</v>
          </cell>
        </row>
        <row r="56">
          <cell r="I56">
            <v>150249400</v>
          </cell>
          <cell r="J56">
            <v>228040881</v>
          </cell>
        </row>
        <row r="57">
          <cell r="I57">
            <v>225496591</v>
          </cell>
          <cell r="J57">
            <v>238136152</v>
          </cell>
        </row>
        <row r="58">
          <cell r="I58">
            <v>212289439</v>
          </cell>
          <cell r="J58">
            <v>212660395</v>
          </cell>
        </row>
        <row r="59">
          <cell r="I59">
            <v>193948215</v>
          </cell>
          <cell r="J59">
            <v>206975131</v>
          </cell>
        </row>
        <row r="60">
          <cell r="I60">
            <v>209086403</v>
          </cell>
          <cell r="J60">
            <v>405893450</v>
          </cell>
        </row>
        <row r="61">
          <cell r="I61">
            <v>240000000</v>
          </cell>
          <cell r="J61">
            <v>380210022</v>
          </cell>
        </row>
        <row r="62">
          <cell r="I62">
            <v>272905848</v>
          </cell>
          <cell r="J62">
            <v>345414881</v>
          </cell>
        </row>
        <row r="63">
          <cell r="I63">
            <v>33820432</v>
          </cell>
          <cell r="J63">
            <v>116682194</v>
          </cell>
        </row>
        <row r="64">
          <cell r="I64">
            <v>0</v>
          </cell>
          <cell r="J64">
            <v>115000000</v>
          </cell>
          <cell r="K64" t="str">
            <v>április</v>
          </cell>
        </row>
        <row r="65">
          <cell r="I65">
            <v>130147478</v>
          </cell>
          <cell r="J65">
            <v>111700542</v>
          </cell>
        </row>
        <row r="66">
          <cell r="I66">
            <v>130000000</v>
          </cell>
          <cell r="J66">
            <v>279511031</v>
          </cell>
        </row>
        <row r="67">
          <cell r="I67">
            <v>197194867</v>
          </cell>
          <cell r="J67">
            <v>280370762</v>
          </cell>
        </row>
        <row r="68">
          <cell r="I68">
            <v>182926427</v>
          </cell>
          <cell r="J68">
            <v>321475342</v>
          </cell>
        </row>
        <row r="69">
          <cell r="I69">
            <v>85818806</v>
          </cell>
          <cell r="J69">
            <v>320782278</v>
          </cell>
        </row>
        <row r="70">
          <cell r="I70">
            <v>73775768</v>
          </cell>
          <cell r="J70">
            <v>326852471</v>
          </cell>
        </row>
        <row r="71">
          <cell r="I71">
            <v>50000000</v>
          </cell>
          <cell r="J71">
            <v>333802504</v>
          </cell>
        </row>
        <row r="72">
          <cell r="I72">
            <v>50000000</v>
          </cell>
          <cell r="J72">
            <v>326240880</v>
          </cell>
        </row>
        <row r="73">
          <cell r="I73">
            <v>34795151</v>
          </cell>
          <cell r="J73">
            <v>319009630</v>
          </cell>
        </row>
        <row r="74">
          <cell r="I74">
            <v>31649704</v>
          </cell>
          <cell r="J74">
            <v>420000000</v>
          </cell>
        </row>
        <row r="75">
          <cell r="I75">
            <v>115152781</v>
          </cell>
          <cell r="J75">
            <v>425000000</v>
          </cell>
        </row>
        <row r="76">
          <cell r="I76">
            <v>53652093</v>
          </cell>
          <cell r="J76">
            <v>300000000</v>
          </cell>
        </row>
        <row r="77">
          <cell r="I77">
            <v>120000000</v>
          </cell>
          <cell r="J77">
            <v>290000000</v>
          </cell>
        </row>
        <row r="78">
          <cell r="I78">
            <v>130000000</v>
          </cell>
          <cell r="J78">
            <v>295000000</v>
          </cell>
        </row>
        <row r="79">
          <cell r="I79">
            <v>150000000</v>
          </cell>
          <cell r="J79">
            <v>280000000</v>
          </cell>
        </row>
        <row r="80">
          <cell r="I80">
            <v>140168818</v>
          </cell>
          <cell r="J80">
            <v>278178166</v>
          </cell>
        </row>
        <row r="81">
          <cell r="I81">
            <v>40000000</v>
          </cell>
          <cell r="J81">
            <v>520000000</v>
          </cell>
        </row>
        <row r="82">
          <cell r="I82">
            <v>40000000</v>
          </cell>
          <cell r="J82">
            <v>520000000</v>
          </cell>
        </row>
        <row r="83">
          <cell r="I83">
            <v>343430031</v>
          </cell>
          <cell r="J83">
            <v>292260118</v>
          </cell>
        </row>
        <row r="84">
          <cell r="I84">
            <v>350000000</v>
          </cell>
          <cell r="J84">
            <v>272810904</v>
          </cell>
        </row>
        <row r="85">
          <cell r="I85">
            <v>185865476</v>
          </cell>
          <cell r="J85">
            <v>255000000</v>
          </cell>
          <cell r="K85" t="str">
            <v>május</v>
          </cell>
        </row>
        <row r="86">
          <cell r="I86">
            <v>137821076</v>
          </cell>
          <cell r="J86">
            <v>221920782</v>
          </cell>
        </row>
        <row r="87">
          <cell r="I87">
            <v>124523945</v>
          </cell>
          <cell r="J87">
            <v>203893631</v>
          </cell>
        </row>
        <row r="88">
          <cell r="I88">
            <v>116192613</v>
          </cell>
          <cell r="J88">
            <v>232095673</v>
          </cell>
        </row>
        <row r="89">
          <cell r="I89">
            <v>154240869</v>
          </cell>
          <cell r="J89">
            <v>222634560</v>
          </cell>
        </row>
        <row r="90">
          <cell r="I90">
            <v>143911233</v>
          </cell>
          <cell r="J90">
            <v>223188322</v>
          </cell>
        </row>
        <row r="91">
          <cell r="I91">
            <v>98415351</v>
          </cell>
          <cell r="J91">
            <v>206805930</v>
          </cell>
        </row>
        <row r="92">
          <cell r="I92">
            <v>82558680</v>
          </cell>
          <cell r="J92">
            <v>198128753</v>
          </cell>
        </row>
        <row r="93">
          <cell r="I93">
            <v>65469240</v>
          </cell>
          <cell r="J93">
            <v>348157944</v>
          </cell>
        </row>
        <row r="94">
          <cell r="I94">
            <v>59503795</v>
          </cell>
          <cell r="J94">
            <v>355916617</v>
          </cell>
        </row>
        <row r="95">
          <cell r="I95">
            <v>29316465</v>
          </cell>
          <cell r="J95">
            <v>364972662</v>
          </cell>
        </row>
        <row r="96">
          <cell r="I96">
            <v>400000000</v>
          </cell>
          <cell r="J96">
            <v>359987097</v>
          </cell>
        </row>
        <row r="97">
          <cell r="I97">
            <v>400000000</v>
          </cell>
          <cell r="J97">
            <v>302156417</v>
          </cell>
        </row>
        <row r="98">
          <cell r="I98">
            <v>192686227</v>
          </cell>
          <cell r="J98">
            <v>252446187</v>
          </cell>
        </row>
        <row r="99">
          <cell r="I99">
            <v>182414362</v>
          </cell>
          <cell r="J99">
            <v>250914903</v>
          </cell>
        </row>
        <row r="100">
          <cell r="I100">
            <v>164684179</v>
          </cell>
          <cell r="J100">
            <v>160313065</v>
          </cell>
        </row>
        <row r="101">
          <cell r="I101">
            <v>150000000</v>
          </cell>
          <cell r="J101">
            <v>152542357</v>
          </cell>
        </row>
        <row r="102">
          <cell r="I102">
            <v>132267816</v>
          </cell>
          <cell r="J102">
            <v>211646717</v>
          </cell>
        </row>
        <row r="103">
          <cell r="I103">
            <v>100000000</v>
          </cell>
          <cell r="J103">
            <v>500000000</v>
          </cell>
        </row>
        <row r="104">
          <cell r="I104">
            <v>100000000</v>
          </cell>
          <cell r="J104">
            <v>1862114</v>
          </cell>
        </row>
        <row r="105">
          <cell r="I105">
            <v>130213491</v>
          </cell>
          <cell r="J105">
            <v>282348485</v>
          </cell>
          <cell r="K105" t="str">
            <v>június</v>
          </cell>
        </row>
        <row r="106">
          <cell r="I106">
            <v>66227544</v>
          </cell>
          <cell r="J106">
            <v>290000000</v>
          </cell>
        </row>
        <row r="107">
          <cell r="I107">
            <v>142800516</v>
          </cell>
          <cell r="J107">
            <v>276151120</v>
          </cell>
        </row>
        <row r="108">
          <cell r="I108">
            <v>110810345</v>
          </cell>
          <cell r="J108">
            <v>281772586</v>
          </cell>
        </row>
        <row r="109">
          <cell r="I109">
            <v>141641348</v>
          </cell>
          <cell r="J109">
            <v>309620233</v>
          </cell>
        </row>
        <row r="110">
          <cell r="I110">
            <v>133297459</v>
          </cell>
          <cell r="J110">
            <v>289750154</v>
          </cell>
        </row>
        <row r="111">
          <cell r="I111">
            <v>140000000</v>
          </cell>
          <cell r="J111">
            <v>269199753</v>
          </cell>
        </row>
        <row r="112">
          <cell r="I112">
            <v>140000000</v>
          </cell>
          <cell r="J112">
            <v>261838264</v>
          </cell>
        </row>
        <row r="113">
          <cell r="I113">
            <v>159904251</v>
          </cell>
          <cell r="J113">
            <v>233469623</v>
          </cell>
        </row>
        <row r="114">
          <cell r="I114">
            <v>139109286</v>
          </cell>
          <cell r="J114">
            <v>237228763</v>
          </cell>
        </row>
        <row r="115">
          <cell r="I115">
            <v>53421043</v>
          </cell>
          <cell r="J115">
            <v>229839203</v>
          </cell>
        </row>
        <row r="116">
          <cell r="I116">
            <v>94835495</v>
          </cell>
          <cell r="J116">
            <v>223385379</v>
          </cell>
        </row>
        <row r="117">
          <cell r="I117">
            <v>94231088</v>
          </cell>
          <cell r="J117">
            <v>224429031</v>
          </cell>
        </row>
        <row r="118">
          <cell r="I118">
            <v>143076925</v>
          </cell>
          <cell r="J118">
            <v>0</v>
          </cell>
        </row>
        <row r="119">
          <cell r="I119">
            <v>44430152</v>
          </cell>
          <cell r="J119">
            <v>248126365</v>
          </cell>
        </row>
        <row r="120">
          <cell r="I120">
            <v>72909065</v>
          </cell>
          <cell r="J120">
            <v>211374906</v>
          </cell>
        </row>
        <row r="121">
          <cell r="I121">
            <v>76067452</v>
          </cell>
          <cell r="J121">
            <v>196035159</v>
          </cell>
        </row>
        <row r="122">
          <cell r="I122">
            <v>251811262</v>
          </cell>
          <cell r="J122">
            <v>164143386</v>
          </cell>
        </row>
        <row r="123">
          <cell r="I123">
            <v>236171144</v>
          </cell>
          <cell r="J123">
            <v>800000</v>
          </cell>
        </row>
        <row r="124">
          <cell r="I124">
            <v>200000000</v>
          </cell>
          <cell r="J124">
            <v>100000000</v>
          </cell>
        </row>
        <row r="125">
          <cell r="I125">
            <v>200000000</v>
          </cell>
          <cell r="J125">
            <v>100000000</v>
          </cell>
        </row>
        <row r="126">
          <cell r="I126">
            <v>0</v>
          </cell>
          <cell r="J126">
            <v>144892785</v>
          </cell>
        </row>
        <row r="127">
          <cell r="I127">
            <v>70000000</v>
          </cell>
          <cell r="J127">
            <v>183448661</v>
          </cell>
          <cell r="K127" t="str">
            <v>július</v>
          </cell>
        </row>
        <row r="128">
          <cell r="I128">
            <v>70000000</v>
          </cell>
          <cell r="J128">
            <v>199722387</v>
          </cell>
        </row>
        <row r="129">
          <cell r="I129">
            <v>54275901</v>
          </cell>
          <cell r="J129">
            <v>176737427</v>
          </cell>
        </row>
        <row r="130">
          <cell r="I130">
            <v>0</v>
          </cell>
          <cell r="J130">
            <v>187762567</v>
          </cell>
        </row>
        <row r="131">
          <cell r="I131">
            <v>207534070</v>
          </cell>
          <cell r="J131">
            <v>177855879</v>
          </cell>
        </row>
        <row r="132">
          <cell r="I132">
            <v>201496719</v>
          </cell>
          <cell r="J132">
            <v>159746551</v>
          </cell>
        </row>
        <row r="133">
          <cell r="I133">
            <v>199297853</v>
          </cell>
          <cell r="J133">
            <v>150000000</v>
          </cell>
        </row>
        <row r="134">
          <cell r="I134">
            <v>202418216</v>
          </cell>
          <cell r="J134">
            <v>156733157</v>
          </cell>
        </row>
        <row r="135">
          <cell r="I135">
            <v>191283458</v>
          </cell>
          <cell r="J135">
            <v>146398763</v>
          </cell>
        </row>
        <row r="136">
          <cell r="I136">
            <v>160672304</v>
          </cell>
          <cell r="J136">
            <v>133306016</v>
          </cell>
        </row>
        <row r="137">
          <cell r="I137">
            <v>129288364</v>
          </cell>
          <cell r="J137">
            <v>150000000</v>
          </cell>
        </row>
        <row r="138">
          <cell r="I138">
            <v>194705012</v>
          </cell>
          <cell r="J138">
            <v>146974622</v>
          </cell>
        </row>
        <row r="139">
          <cell r="I139">
            <v>181526425</v>
          </cell>
          <cell r="J139">
            <v>137479744</v>
          </cell>
        </row>
        <row r="140">
          <cell r="I140">
            <v>331592347</v>
          </cell>
          <cell r="J140">
            <v>66350575</v>
          </cell>
        </row>
        <row r="141">
          <cell r="I141">
            <v>297353991</v>
          </cell>
          <cell r="J141">
            <v>106755782</v>
          </cell>
        </row>
        <row r="142">
          <cell r="I142">
            <v>50000000</v>
          </cell>
          <cell r="J142">
            <v>100000000</v>
          </cell>
        </row>
        <row r="143">
          <cell r="I143">
            <v>50000000</v>
          </cell>
        </row>
        <row r="144">
          <cell r="I144">
            <v>40712181</v>
          </cell>
          <cell r="J144">
            <v>102995685</v>
          </cell>
        </row>
        <row r="145">
          <cell r="I145">
            <v>0</v>
          </cell>
          <cell r="J145">
            <v>92780635</v>
          </cell>
        </row>
        <row r="146">
          <cell r="I146">
            <v>0</v>
          </cell>
          <cell r="J146">
            <v>239967145</v>
          </cell>
        </row>
        <row r="147">
          <cell r="I147">
            <v>0</v>
          </cell>
          <cell r="J147">
            <v>237457672</v>
          </cell>
        </row>
        <row r="148">
          <cell r="I148">
            <v>15480879</v>
          </cell>
          <cell r="J148">
            <v>289062493</v>
          </cell>
          <cell r="K148" t="str">
            <v>augusztus</v>
          </cell>
        </row>
        <row r="149">
          <cell r="I149">
            <v>102559589</v>
          </cell>
          <cell r="J149">
            <v>290339799</v>
          </cell>
        </row>
        <row r="150">
          <cell r="I150">
            <v>16859991</v>
          </cell>
          <cell r="J150">
            <v>40000000</v>
          </cell>
        </row>
        <row r="151">
          <cell r="I151">
            <v>0</v>
          </cell>
          <cell r="J151">
            <v>30658600</v>
          </cell>
        </row>
        <row r="152">
          <cell r="I152">
            <v>51113868</v>
          </cell>
          <cell r="J152">
            <v>26729990</v>
          </cell>
        </row>
        <row r="153">
          <cell r="I153">
            <v>90000000</v>
          </cell>
          <cell r="J153">
            <v>22749817</v>
          </cell>
        </row>
        <row r="154">
          <cell r="I154">
            <v>86706266</v>
          </cell>
          <cell r="J154">
            <v>47026898</v>
          </cell>
        </row>
        <row r="155">
          <cell r="I155">
            <v>78445112</v>
          </cell>
          <cell r="J155">
            <v>168737082</v>
          </cell>
        </row>
        <row r="156">
          <cell r="I156">
            <v>86699117</v>
          </cell>
          <cell r="J156">
            <v>148571893</v>
          </cell>
        </row>
        <row r="157">
          <cell r="I157">
            <v>280610575</v>
          </cell>
          <cell r="J157">
            <v>140655534</v>
          </cell>
        </row>
        <row r="158">
          <cell r="I158">
            <v>50000000</v>
          </cell>
          <cell r="J158">
            <v>100963135</v>
          </cell>
        </row>
        <row r="159">
          <cell r="I159">
            <v>50000000</v>
          </cell>
          <cell r="J159">
            <v>96105817</v>
          </cell>
        </row>
        <row r="160">
          <cell r="I160">
            <v>49711876</v>
          </cell>
          <cell r="J160">
            <v>56845700</v>
          </cell>
        </row>
        <row r="161">
          <cell r="I161">
            <v>44732190</v>
          </cell>
          <cell r="J161">
            <v>50432457</v>
          </cell>
        </row>
        <row r="162">
          <cell r="I162">
            <v>68026299</v>
          </cell>
          <cell r="J162">
            <v>23197002</v>
          </cell>
        </row>
        <row r="163">
          <cell r="I163">
            <v>30000000</v>
          </cell>
          <cell r="J163">
            <v>40000000</v>
          </cell>
        </row>
        <row r="164">
          <cell r="I164">
            <v>16968433</v>
          </cell>
          <cell r="J164">
            <v>62664318</v>
          </cell>
        </row>
        <row r="165">
          <cell r="I165">
            <v>22078621</v>
          </cell>
          <cell r="J165">
            <v>58127111</v>
          </cell>
        </row>
        <row r="166">
          <cell r="I166">
            <v>3267605</v>
          </cell>
          <cell r="J166">
            <v>54996524</v>
          </cell>
        </row>
        <row r="167">
          <cell r="I167">
            <v>146175553</v>
          </cell>
          <cell r="J167">
            <v>43710924</v>
          </cell>
        </row>
        <row r="168">
          <cell r="I168">
            <v>600000000</v>
          </cell>
          <cell r="J168">
            <v>270000000</v>
          </cell>
        </row>
        <row r="169">
          <cell r="I169">
            <v>600000000</v>
          </cell>
          <cell r="J169">
            <v>295454409</v>
          </cell>
        </row>
        <row r="170">
          <cell r="I170">
            <v>603528162</v>
          </cell>
          <cell r="J170">
            <v>371885637</v>
          </cell>
        </row>
        <row r="171">
          <cell r="I171">
            <v>607060749</v>
          </cell>
          <cell r="J171">
            <v>171932919</v>
          </cell>
          <cell r="K171" t="str">
            <v>szeptember</v>
          </cell>
        </row>
        <row r="172">
          <cell r="I172">
            <v>382816952</v>
          </cell>
          <cell r="J172">
            <v>156907101</v>
          </cell>
        </row>
        <row r="173">
          <cell r="I173">
            <v>168006912</v>
          </cell>
          <cell r="J173">
            <v>153579618</v>
          </cell>
        </row>
        <row r="174">
          <cell r="I174">
            <v>150000000</v>
          </cell>
          <cell r="J174">
            <v>161520606</v>
          </cell>
        </row>
        <row r="175">
          <cell r="I175">
            <v>156455234</v>
          </cell>
          <cell r="J175">
            <v>120452151</v>
          </cell>
        </row>
        <row r="176">
          <cell r="I176">
            <v>130107695</v>
          </cell>
          <cell r="J176">
            <v>97682203</v>
          </cell>
        </row>
        <row r="177">
          <cell r="I177">
            <v>122041594</v>
          </cell>
          <cell r="J177">
            <v>76063081</v>
          </cell>
        </row>
        <row r="178">
          <cell r="I178">
            <v>185561326</v>
          </cell>
          <cell r="J178">
            <v>237079658</v>
          </cell>
        </row>
        <row r="179">
          <cell r="I179">
            <v>161449461</v>
          </cell>
          <cell r="J179">
            <v>207700203</v>
          </cell>
        </row>
        <row r="180">
          <cell r="I180">
            <v>242978882</v>
          </cell>
          <cell r="J180">
            <v>331653552</v>
          </cell>
        </row>
        <row r="181">
          <cell r="I181">
            <v>236251825</v>
          </cell>
          <cell r="J181">
            <v>320591252</v>
          </cell>
        </row>
        <row r="182">
          <cell r="I182">
            <v>513227569</v>
          </cell>
          <cell r="J182">
            <v>952541662</v>
          </cell>
        </row>
        <row r="183">
          <cell r="I183">
            <v>619734684</v>
          </cell>
          <cell r="J183">
            <v>648073511</v>
          </cell>
        </row>
        <row r="184">
          <cell r="I184">
            <v>616370314</v>
          </cell>
          <cell r="J184">
            <v>279504015</v>
          </cell>
        </row>
        <row r="185">
          <cell r="I185">
            <v>164502421</v>
          </cell>
          <cell r="J185">
            <v>260377421</v>
          </cell>
        </row>
        <row r="186">
          <cell r="I186">
            <v>233539852</v>
          </cell>
          <cell r="J186">
            <v>244275479</v>
          </cell>
        </row>
        <row r="187">
          <cell r="I187">
            <v>238301214</v>
          </cell>
          <cell r="J187">
            <v>230988469</v>
          </cell>
        </row>
        <row r="188">
          <cell r="I188">
            <v>206670155</v>
          </cell>
          <cell r="J188">
            <v>229230058</v>
          </cell>
        </row>
        <row r="189">
          <cell r="I189">
            <v>212887512</v>
          </cell>
          <cell r="J189">
            <v>176182229</v>
          </cell>
        </row>
        <row r="190">
          <cell r="I190">
            <v>350000000</v>
          </cell>
          <cell r="J190">
            <v>344724403</v>
          </cell>
        </row>
        <row r="191">
          <cell r="I191">
            <v>350382161</v>
          </cell>
          <cell r="J191">
            <v>317064172</v>
          </cell>
        </row>
        <row r="192">
          <cell r="I192">
            <v>196245303</v>
          </cell>
          <cell r="J192">
            <v>117050479</v>
          </cell>
        </row>
        <row r="193">
          <cell r="I193">
            <v>180774426</v>
          </cell>
          <cell r="J193">
            <v>160084303</v>
          </cell>
          <cell r="K193" t="str">
            <v>október</v>
          </cell>
        </row>
        <row r="194">
          <cell r="I194">
            <v>0</v>
          </cell>
          <cell r="J194">
            <v>132842699</v>
          </cell>
        </row>
        <row r="195">
          <cell r="I195">
            <v>134089280</v>
          </cell>
        </row>
        <row r="196">
          <cell r="I196">
            <v>107255360</v>
          </cell>
          <cell r="J196">
            <v>102969271</v>
          </cell>
        </row>
        <row r="197">
          <cell r="I197">
            <v>56320519</v>
          </cell>
          <cell r="J197">
            <v>107146797</v>
          </cell>
        </row>
        <row r="198">
          <cell r="I198">
            <v>81335079</v>
          </cell>
          <cell r="J198">
            <v>76877450</v>
          </cell>
        </row>
        <row r="199">
          <cell r="I199">
            <v>101141079</v>
          </cell>
          <cell r="J199">
            <v>60507</v>
          </cell>
        </row>
        <row r="200">
          <cell r="I200">
            <v>0</v>
          </cell>
          <cell r="J200">
            <v>119265810</v>
          </cell>
        </row>
        <row r="201">
          <cell r="I201">
            <v>89945086</v>
          </cell>
        </row>
        <row r="202">
          <cell r="I202">
            <v>37868657</v>
          </cell>
          <cell r="J202">
            <v>101080190</v>
          </cell>
        </row>
        <row r="203">
          <cell r="I203">
            <v>2747023</v>
          </cell>
          <cell r="J203">
            <v>48602458</v>
          </cell>
        </row>
        <row r="204">
          <cell r="I204">
            <v>93042366</v>
          </cell>
          <cell r="J204">
            <v>35920130</v>
          </cell>
        </row>
        <row r="205">
          <cell r="I205">
            <v>85625414</v>
          </cell>
          <cell r="J205">
            <v>30340721</v>
          </cell>
        </row>
        <row r="206">
          <cell r="I206">
            <v>0</v>
          </cell>
          <cell r="J206">
            <v>51109645</v>
          </cell>
        </row>
        <row r="207">
          <cell r="I207">
            <v>103022473</v>
          </cell>
        </row>
        <row r="208">
          <cell r="I208">
            <v>101060096</v>
          </cell>
          <cell r="J208">
            <v>38826290</v>
          </cell>
        </row>
        <row r="209">
          <cell r="I209">
            <v>0</v>
          </cell>
          <cell r="J209">
            <v>68259847</v>
          </cell>
        </row>
        <row r="210">
          <cell r="I210">
            <v>120000000</v>
          </cell>
          <cell r="J210">
            <v>43698416</v>
          </cell>
        </row>
        <row r="211">
          <cell r="I211">
            <v>135747998</v>
          </cell>
          <cell r="J211">
            <v>60009045</v>
          </cell>
        </row>
        <row r="212">
          <cell r="I212">
            <v>0</v>
          </cell>
          <cell r="J212">
            <v>192052904</v>
          </cell>
        </row>
        <row r="213">
          <cell r="I213">
            <v>66988495</v>
          </cell>
        </row>
        <row r="214">
          <cell r="I214">
            <v>54621400</v>
          </cell>
          <cell r="J214">
            <v>150217997</v>
          </cell>
        </row>
        <row r="215">
          <cell r="I215">
            <v>36067532</v>
          </cell>
          <cell r="J215">
            <v>136395699</v>
          </cell>
        </row>
        <row r="216">
          <cell r="I216">
            <v>0</v>
          </cell>
          <cell r="J216">
            <v>61750117</v>
          </cell>
        </row>
        <row r="217">
          <cell r="I217">
            <v>150000000</v>
          </cell>
          <cell r="J217">
            <v>82787112</v>
          </cell>
        </row>
        <row r="218">
          <cell r="I218">
            <v>0</v>
          </cell>
          <cell r="J218">
            <v>57449222</v>
          </cell>
          <cell r="K218" t="str">
            <v>november</v>
          </cell>
        </row>
        <row r="219">
          <cell r="I219">
            <v>150000000</v>
          </cell>
          <cell r="J219">
            <v>37365950</v>
          </cell>
        </row>
        <row r="220">
          <cell r="I220">
            <v>122700633</v>
          </cell>
          <cell r="J220">
            <v>40000000</v>
          </cell>
        </row>
        <row r="221">
          <cell r="I221">
            <v>96956943</v>
          </cell>
          <cell r="J221">
            <v>120441616</v>
          </cell>
        </row>
        <row r="222">
          <cell r="I222">
            <v>85199102</v>
          </cell>
          <cell r="J222">
            <v>101028943</v>
          </cell>
        </row>
        <row r="223">
          <cell r="I223">
            <v>162514073</v>
          </cell>
        </row>
        <row r="224">
          <cell r="I224">
            <v>150574850</v>
          </cell>
          <cell r="J224">
            <v>100496368</v>
          </cell>
        </row>
        <row r="225">
          <cell r="I225">
            <v>131790870</v>
          </cell>
          <cell r="J225">
            <v>88038597</v>
          </cell>
        </row>
        <row r="226">
          <cell r="I226">
            <v>139891292</v>
          </cell>
          <cell r="J226">
            <v>66670520</v>
          </cell>
        </row>
        <row r="227">
          <cell r="I227">
            <v>142218360</v>
          </cell>
          <cell r="J227">
            <v>70398865</v>
          </cell>
        </row>
        <row r="228">
          <cell r="I228">
            <v>0</v>
          </cell>
          <cell r="J228">
            <v>72886598</v>
          </cell>
        </row>
        <row r="229">
          <cell r="I229">
            <v>138282911</v>
          </cell>
        </row>
        <row r="230">
          <cell r="I230">
            <v>132182694</v>
          </cell>
          <cell r="J230">
            <v>121417486</v>
          </cell>
        </row>
        <row r="231">
          <cell r="I231">
            <v>144475251</v>
          </cell>
          <cell r="J231">
            <v>109980876</v>
          </cell>
        </row>
        <row r="232">
          <cell r="I232">
            <v>140467235</v>
          </cell>
          <cell r="J232">
            <v>98617972</v>
          </cell>
        </row>
        <row r="233">
          <cell r="I233">
            <v>163214512</v>
          </cell>
          <cell r="J233">
            <v>92652192</v>
          </cell>
        </row>
        <row r="234">
          <cell r="I234">
            <v>0</v>
          </cell>
          <cell r="J234">
            <v>86999569</v>
          </cell>
        </row>
        <row r="235">
          <cell r="I235">
            <v>159796374</v>
          </cell>
        </row>
        <row r="236">
          <cell r="I236">
            <v>145717110</v>
          </cell>
          <cell r="J236">
            <v>81603852</v>
          </cell>
        </row>
        <row r="237">
          <cell r="I237">
            <v>127952784</v>
          </cell>
          <cell r="J237">
            <v>60904969</v>
          </cell>
        </row>
        <row r="238">
          <cell r="I238">
            <v>95991385</v>
          </cell>
          <cell r="J238">
            <v>50795689</v>
          </cell>
        </row>
        <row r="239">
          <cell r="I239">
            <v>130000000</v>
          </cell>
          <cell r="J239">
            <v>300000000</v>
          </cell>
        </row>
        <row r="240">
          <cell r="I240">
            <v>0</v>
          </cell>
          <cell r="J240">
            <v>300000000</v>
          </cell>
        </row>
        <row r="241">
          <cell r="I241">
            <v>380000000</v>
          </cell>
        </row>
        <row r="242">
          <cell r="I242">
            <v>366006919</v>
          </cell>
          <cell r="J242">
            <v>517676368</v>
          </cell>
        </row>
        <row r="243">
          <cell r="I243">
            <v>342417935</v>
          </cell>
          <cell r="J243">
            <v>289422261</v>
          </cell>
          <cell r="K243" t="str">
            <v>december</v>
          </cell>
        </row>
        <row r="244">
          <cell r="I244">
            <v>59800789</v>
          </cell>
          <cell r="J244">
            <v>267940028</v>
          </cell>
        </row>
        <row r="245">
          <cell r="I245">
            <v>60196096</v>
          </cell>
          <cell r="J245">
            <v>249089333</v>
          </cell>
        </row>
        <row r="246">
          <cell r="I246">
            <v>0</v>
          </cell>
          <cell r="J246">
            <v>253072735</v>
          </cell>
        </row>
        <row r="247">
          <cell r="I247">
            <v>0</v>
          </cell>
          <cell r="J247">
            <v>260220606</v>
          </cell>
        </row>
        <row r="248">
          <cell r="I248">
            <v>55722765</v>
          </cell>
        </row>
        <row r="249">
          <cell r="I249">
            <v>51601185</v>
          </cell>
        </row>
        <row r="250">
          <cell r="I250">
            <v>34087231</v>
          </cell>
          <cell r="J250">
            <v>233063380</v>
          </cell>
        </row>
        <row r="251">
          <cell r="I251">
            <v>10476876</v>
          </cell>
          <cell r="J251">
            <v>203738788</v>
          </cell>
        </row>
        <row r="252">
          <cell r="I252">
            <v>3685242</v>
          </cell>
          <cell r="J252">
            <v>293087079</v>
          </cell>
        </row>
        <row r="253">
          <cell r="I253">
            <v>0</v>
          </cell>
          <cell r="J253">
            <v>285059867</v>
          </cell>
        </row>
        <row r="254">
          <cell r="I254">
            <v>0</v>
          </cell>
          <cell r="J254">
            <v>277469556</v>
          </cell>
        </row>
        <row r="255">
          <cell r="I255">
            <v>459138724</v>
          </cell>
          <cell r="J255">
            <v>277326111</v>
          </cell>
        </row>
        <row r="256">
          <cell r="I256">
            <v>354524424</v>
          </cell>
          <cell r="J256">
            <v>258232719</v>
          </cell>
        </row>
        <row r="257">
          <cell r="I257">
            <v>364507884</v>
          </cell>
          <cell r="J257">
            <v>280000000</v>
          </cell>
        </row>
        <row r="258">
          <cell r="I258">
            <v>0</v>
          </cell>
          <cell r="J258">
            <v>280650322</v>
          </cell>
        </row>
        <row r="259">
          <cell r="I259">
            <v>402912365</v>
          </cell>
          <cell r="J259">
            <v>265318227</v>
          </cell>
        </row>
        <row r="260">
          <cell r="I260">
            <v>372170472</v>
          </cell>
          <cell r="J260">
            <v>289307105</v>
          </cell>
        </row>
        <row r="261">
          <cell r="I261">
            <v>0</v>
          </cell>
          <cell r="J261">
            <v>150555267</v>
          </cell>
        </row>
        <row r="262">
          <cell r="I262">
            <v>140000000</v>
          </cell>
          <cell r="J262">
            <v>100000000</v>
          </cell>
        </row>
        <row r="263">
          <cell r="I263">
            <v>332000000</v>
          </cell>
          <cell r="J263">
            <v>311160425</v>
          </cell>
        </row>
        <row r="264">
          <cell r="I264">
            <v>309911784</v>
          </cell>
          <cell r="J264">
            <v>113805289</v>
          </cell>
        </row>
        <row r="265">
          <cell r="I265">
            <v>325530365</v>
          </cell>
          <cell r="J265">
            <v>100000000</v>
          </cell>
        </row>
        <row r="266">
          <cell r="I266">
            <v>223035850</v>
          </cell>
          <cell r="J266">
            <v>152042570</v>
          </cell>
        </row>
        <row r="267">
          <cell r="I267">
            <v>144524620</v>
          </cell>
          <cell r="J267">
            <v>160836854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Mérleg (2)"/>
    </sheetNames>
    <sheetDataSet>
      <sheetData sheetId="2">
        <row r="5">
          <cell r="D5">
            <v>678522</v>
          </cell>
          <cell r="J5">
            <v>7207421</v>
          </cell>
        </row>
        <row r="6">
          <cell r="D6">
            <v>242162</v>
          </cell>
          <cell r="J6">
            <v>215963</v>
          </cell>
        </row>
        <row r="7">
          <cell r="D7">
            <v>181470</v>
          </cell>
          <cell r="J7">
            <v>39909</v>
          </cell>
        </row>
        <row r="8">
          <cell r="D8">
            <v>94780</v>
          </cell>
          <cell r="J8">
            <v>2534</v>
          </cell>
        </row>
        <row r="9">
          <cell r="D9">
            <v>3060</v>
          </cell>
        </row>
        <row r="10">
          <cell r="D10">
            <v>225292</v>
          </cell>
        </row>
        <row r="11">
          <cell r="D11">
            <v>5977</v>
          </cell>
        </row>
        <row r="13">
          <cell r="D13">
            <v>630779</v>
          </cell>
        </row>
        <row r="14">
          <cell r="D14">
            <v>372079</v>
          </cell>
          <cell r="J14">
            <v>2657303</v>
          </cell>
        </row>
        <row r="15">
          <cell r="D15">
            <v>2345293</v>
          </cell>
          <cell r="J15">
            <v>225427</v>
          </cell>
        </row>
        <row r="16">
          <cell r="D16">
            <v>168270</v>
          </cell>
          <cell r="J16">
            <v>1227098</v>
          </cell>
        </row>
        <row r="17">
          <cell r="D17">
            <v>409634</v>
          </cell>
          <cell r="J17">
            <v>601938</v>
          </cell>
        </row>
        <row r="18">
          <cell r="D18">
            <v>1256476</v>
          </cell>
          <cell r="J18">
            <v>89800</v>
          </cell>
        </row>
        <row r="19">
          <cell r="D19">
            <v>256701</v>
          </cell>
        </row>
        <row r="20">
          <cell r="J20">
            <v>878</v>
          </cell>
        </row>
        <row r="21">
          <cell r="J21">
            <v>11769</v>
          </cell>
        </row>
        <row r="22">
          <cell r="D22">
            <v>517</v>
          </cell>
        </row>
        <row r="23">
          <cell r="D23">
            <v>713</v>
          </cell>
          <cell r="J23">
            <v>584216</v>
          </cell>
        </row>
        <row r="24">
          <cell r="D24">
            <v>198226</v>
          </cell>
          <cell r="J24">
            <v>306772</v>
          </cell>
        </row>
        <row r="25">
          <cell r="D25">
            <v>371254</v>
          </cell>
        </row>
        <row r="28">
          <cell r="D28">
            <v>317519</v>
          </cell>
        </row>
        <row r="29">
          <cell r="D29">
            <v>27077</v>
          </cell>
        </row>
        <row r="30">
          <cell r="J30">
            <v>2628</v>
          </cell>
        </row>
        <row r="31">
          <cell r="D31">
            <v>848255</v>
          </cell>
          <cell r="J31">
            <v>17631</v>
          </cell>
        </row>
        <row r="32">
          <cell r="D32">
            <v>1127628</v>
          </cell>
          <cell r="J32">
            <v>-589463</v>
          </cell>
        </row>
        <row r="33">
          <cell r="D33">
            <v>367343</v>
          </cell>
        </row>
        <row r="34">
          <cell r="D34">
            <v>2</v>
          </cell>
        </row>
        <row r="36">
          <cell r="D36">
            <v>3537595</v>
          </cell>
        </row>
        <row r="37">
          <cell r="D37">
            <v>96741</v>
          </cell>
        </row>
        <row r="38">
          <cell r="D38">
            <v>33739</v>
          </cell>
        </row>
        <row r="39">
          <cell r="D39">
            <v>123130</v>
          </cell>
        </row>
        <row r="40">
          <cell r="D40">
            <v>347781</v>
          </cell>
        </row>
        <row r="41">
          <cell r="D41">
            <v>28410</v>
          </cell>
        </row>
        <row r="42">
          <cell r="D42">
            <v>1400</v>
          </cell>
        </row>
        <row r="45">
          <cell r="D45">
            <v>794730</v>
          </cell>
        </row>
        <row r="46">
          <cell r="D46">
            <v>17631</v>
          </cell>
        </row>
        <row r="47">
          <cell r="D47">
            <v>4085</v>
          </cell>
        </row>
        <row r="48">
          <cell r="D48">
            <v>-242450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workbookViewId="0" topLeftCell="B37">
      <selection activeCell="K32" sqref="K32"/>
    </sheetView>
  </sheetViews>
  <sheetFormatPr defaultColWidth="9.33203125" defaultRowHeight="12.75"/>
  <cols>
    <col min="1" max="1" width="4.83203125" style="0" customWidth="1"/>
    <col min="2" max="2" width="6.66015625" style="0" customWidth="1"/>
    <col min="3" max="3" width="50" style="0" customWidth="1"/>
    <col min="4" max="4" width="12.83203125" style="0" customWidth="1"/>
    <col min="5" max="5" width="10.16015625" style="1" customWidth="1"/>
    <col min="6" max="6" width="12.83203125" style="0" customWidth="1"/>
    <col min="7" max="7" width="6.16015625" style="1" customWidth="1"/>
    <col min="8" max="8" width="12.83203125" style="0" customWidth="1"/>
    <col min="9" max="9" width="6.16015625" style="1" customWidth="1"/>
    <col min="11" max="11" width="55.5" style="0" customWidth="1"/>
    <col min="12" max="12" width="10.16015625" style="0" bestFit="1" customWidth="1"/>
  </cols>
  <sheetData>
    <row r="1" spans="1:9" ht="38.25" customHeight="1">
      <c r="A1" s="690" t="s">
        <v>523</v>
      </c>
      <c r="B1" s="690"/>
      <c r="C1" s="690"/>
      <c r="D1" s="690"/>
      <c r="E1" s="690"/>
      <c r="F1" s="690"/>
      <c r="G1" s="690"/>
      <c r="H1" s="690"/>
      <c r="I1" s="690"/>
    </row>
    <row r="2" spans="8:9" ht="25.5" customHeight="1" thickBot="1">
      <c r="H2" s="499" t="s">
        <v>469</v>
      </c>
      <c r="I2" s="499"/>
    </row>
    <row r="3" spans="1:9" s="2" customFormat="1" ht="19.5" customHeight="1">
      <c r="A3" s="573" t="s">
        <v>521</v>
      </c>
      <c r="B3" s="691" t="s">
        <v>516</v>
      </c>
      <c r="C3" s="691"/>
      <c r="D3" s="691" t="s">
        <v>473</v>
      </c>
      <c r="E3" s="527"/>
      <c r="F3" s="691" t="s">
        <v>522</v>
      </c>
      <c r="G3" s="691"/>
      <c r="H3" s="691" t="s">
        <v>522</v>
      </c>
      <c r="I3" s="527"/>
    </row>
    <row r="4" spans="1:9" s="2" customFormat="1" ht="19.5" customHeight="1" thickBot="1">
      <c r="A4" s="574"/>
      <c r="B4" s="663"/>
      <c r="C4" s="663"/>
      <c r="D4" s="3" t="s">
        <v>474</v>
      </c>
      <c r="E4" s="5" t="s">
        <v>475</v>
      </c>
      <c r="F4" s="3" t="s">
        <v>476</v>
      </c>
      <c r="G4" s="4" t="s">
        <v>475</v>
      </c>
      <c r="H4" s="3" t="s">
        <v>474</v>
      </c>
      <c r="I4" s="5" t="s">
        <v>475</v>
      </c>
    </row>
    <row r="5" spans="1:9" s="2" customFormat="1" ht="8.25" customHeight="1" thickTop="1">
      <c r="A5" s="6"/>
      <c r="B5" s="7"/>
      <c r="C5" s="7"/>
      <c r="D5" s="6"/>
      <c r="E5" s="8"/>
      <c r="F5" s="6"/>
      <c r="G5" s="8"/>
      <c r="H5" s="6"/>
      <c r="I5" s="8"/>
    </row>
    <row r="6" spans="1:11" s="2" customFormat="1" ht="15" customHeight="1">
      <c r="A6" s="9">
        <v>1</v>
      </c>
      <c r="B6" s="10" t="s">
        <v>517</v>
      </c>
      <c r="C6" s="10"/>
      <c r="D6" s="11">
        <v>6870495</v>
      </c>
      <c r="E6" s="12">
        <f>(D6/$D$17)*100</f>
        <v>45.45700550162161</v>
      </c>
      <c r="F6" s="13">
        <v>5020454</v>
      </c>
      <c r="G6" s="12">
        <f aca="true" t="shared" si="0" ref="G6:G13">(F6/$F$17)*100</f>
        <v>34.71828075130481</v>
      </c>
      <c r="H6" s="11">
        <v>5694724</v>
      </c>
      <c r="I6" s="12">
        <f aca="true" t="shared" si="1" ref="I6:I15">(H6/$H$17)*100</f>
        <v>34.15369343166555</v>
      </c>
      <c r="K6" s="14" t="s">
        <v>486</v>
      </c>
    </row>
    <row r="7" spans="1:12" s="2" customFormat="1" ht="15" customHeight="1">
      <c r="A7" s="9">
        <v>2</v>
      </c>
      <c r="B7" s="15" t="s">
        <v>477</v>
      </c>
      <c r="C7" s="16"/>
      <c r="D7" s="11">
        <v>2343228</v>
      </c>
      <c r="E7" s="12">
        <f aca="true" t="shared" si="2" ref="E7:E15">(D7/$D$17)*100</f>
        <v>15.503413958900166</v>
      </c>
      <c r="F7" s="13">
        <v>2535317</v>
      </c>
      <c r="G7" s="12">
        <f t="shared" si="0"/>
        <v>17.532646927858686</v>
      </c>
      <c r="H7" s="11">
        <v>2367737</v>
      </c>
      <c r="I7" s="12">
        <f t="shared" si="1"/>
        <v>14.200330626174596</v>
      </c>
      <c r="K7" s="17"/>
      <c r="L7" s="11"/>
    </row>
    <row r="8" spans="1:12" s="2" customFormat="1" ht="15" customHeight="1">
      <c r="A8" s="9">
        <v>3</v>
      </c>
      <c r="B8" s="15" t="s">
        <v>478</v>
      </c>
      <c r="C8" s="16"/>
      <c r="D8" s="11">
        <v>4168796</v>
      </c>
      <c r="E8" s="12">
        <f t="shared" si="2"/>
        <v>27.58185293885494</v>
      </c>
      <c r="F8" s="13">
        <v>4232154</v>
      </c>
      <c r="G8" s="12">
        <f t="shared" si="0"/>
        <v>29.266897128179576</v>
      </c>
      <c r="H8" s="11">
        <v>4837944</v>
      </c>
      <c r="I8" s="12">
        <f t="shared" si="1"/>
        <v>29.01521763224447</v>
      </c>
      <c r="K8" s="10" t="s">
        <v>488</v>
      </c>
      <c r="L8" s="11">
        <v>6870495</v>
      </c>
    </row>
    <row r="9" spans="1:12" s="2" customFormat="1" ht="15" customHeight="1">
      <c r="A9" s="9">
        <v>4</v>
      </c>
      <c r="B9" s="15" t="s">
        <v>518</v>
      </c>
      <c r="C9" s="16"/>
      <c r="D9" s="11">
        <v>569480</v>
      </c>
      <c r="E9" s="12">
        <f t="shared" si="2"/>
        <v>3.7678297550705557</v>
      </c>
      <c r="F9" s="13">
        <v>385418</v>
      </c>
      <c r="G9" s="12">
        <f t="shared" si="0"/>
        <v>2.6653068289454294</v>
      </c>
      <c r="H9" s="11">
        <v>1401257</v>
      </c>
      <c r="I9" s="12">
        <f t="shared" si="1"/>
        <v>8.403937047164248</v>
      </c>
      <c r="K9" s="15" t="s">
        <v>489</v>
      </c>
      <c r="L9" s="11">
        <v>2343228</v>
      </c>
    </row>
    <row r="10" spans="1:12" s="2" customFormat="1" ht="15" customHeight="1">
      <c r="A10" s="9">
        <v>5</v>
      </c>
      <c r="B10" s="15" t="s">
        <v>479</v>
      </c>
      <c r="C10" s="16"/>
      <c r="D10" s="11">
        <v>344596</v>
      </c>
      <c r="E10" s="12">
        <f t="shared" si="2"/>
        <v>2.2799379473876047</v>
      </c>
      <c r="F10" s="13">
        <v>1082516</v>
      </c>
      <c r="G10" s="12">
        <f t="shared" si="0"/>
        <v>7.485995172105844</v>
      </c>
      <c r="H10" s="11">
        <v>729561</v>
      </c>
      <c r="I10" s="12">
        <f t="shared" si="1"/>
        <v>4.375489090199868</v>
      </c>
      <c r="K10" s="15" t="s">
        <v>490</v>
      </c>
      <c r="L10" s="11">
        <v>4168796</v>
      </c>
    </row>
    <row r="11" spans="1:12" s="2" customFormat="1" ht="15" customHeight="1">
      <c r="A11" s="9">
        <v>6</v>
      </c>
      <c r="B11" s="15" t="s">
        <v>480</v>
      </c>
      <c r="C11" s="16"/>
      <c r="D11" s="11">
        <v>713</v>
      </c>
      <c r="E11" s="12">
        <f t="shared" si="2"/>
        <v>0.004717395896897706</v>
      </c>
      <c r="F11" s="13">
        <v>170</v>
      </c>
      <c r="G11" s="18">
        <f t="shared" si="0"/>
        <v>0.0011756123505407712</v>
      </c>
      <c r="H11" s="11">
        <v>1378</v>
      </c>
      <c r="I11" s="18">
        <f t="shared" si="1"/>
        <v>0.008264454879434918</v>
      </c>
      <c r="K11" s="15" t="s">
        <v>491</v>
      </c>
      <c r="L11" s="11">
        <v>569480</v>
      </c>
    </row>
    <row r="12" spans="1:12" s="2" customFormat="1" ht="15" customHeight="1">
      <c r="A12" s="9">
        <v>7</v>
      </c>
      <c r="B12" s="16" t="s">
        <v>515</v>
      </c>
      <c r="C12" s="16"/>
      <c r="D12" s="11">
        <v>517</v>
      </c>
      <c r="E12" s="12">
        <f t="shared" si="2"/>
        <v>0.0034206082450155884</v>
      </c>
      <c r="F12" s="13">
        <v>4520</v>
      </c>
      <c r="G12" s="18">
        <f t="shared" si="0"/>
        <v>0.03125745779084874</v>
      </c>
      <c r="H12" s="11">
        <v>3579</v>
      </c>
      <c r="I12" s="18">
        <f t="shared" si="1"/>
        <v>0.021464792462625233</v>
      </c>
      <c r="K12" s="15" t="s">
        <v>492</v>
      </c>
      <c r="L12" s="11">
        <v>344596</v>
      </c>
    </row>
    <row r="13" spans="1:12" s="2" customFormat="1" ht="15" customHeight="1">
      <c r="A13" s="9">
        <v>8</v>
      </c>
      <c r="B13" s="16" t="s">
        <v>520</v>
      </c>
      <c r="C13" s="16"/>
      <c r="D13" s="11">
        <v>794730</v>
      </c>
      <c r="E13" s="12">
        <f t="shared" si="2"/>
        <v>5.25814311520549</v>
      </c>
      <c r="F13" s="13">
        <v>1200000</v>
      </c>
      <c r="G13" s="12">
        <f t="shared" si="0"/>
        <v>8.298440121464267</v>
      </c>
      <c r="H13" s="11">
        <v>1587931</v>
      </c>
      <c r="I13" s="12">
        <f t="shared" si="1"/>
        <v>9.523500799097219</v>
      </c>
      <c r="K13" s="15" t="s">
        <v>493</v>
      </c>
      <c r="L13" s="11">
        <v>713</v>
      </c>
    </row>
    <row r="14" spans="1:12" s="2" customFormat="1" ht="15" customHeight="1">
      <c r="A14" s="9">
        <v>9</v>
      </c>
      <c r="B14" s="16" t="s">
        <v>481</v>
      </c>
      <c r="C14" s="16"/>
      <c r="D14" s="11">
        <v>17631</v>
      </c>
      <c r="E14" s="12">
        <f t="shared" si="2"/>
        <v>0.11665134229762059</v>
      </c>
      <c r="F14" s="13"/>
      <c r="G14" s="12"/>
      <c r="H14" s="11">
        <v>16525</v>
      </c>
      <c r="I14" s="12">
        <f t="shared" si="1"/>
        <v>0.09910748685243978</v>
      </c>
      <c r="K14" s="16" t="s">
        <v>540</v>
      </c>
      <c r="L14" s="11">
        <v>517</v>
      </c>
    </row>
    <row r="15" spans="1:12" s="2" customFormat="1" ht="15" customHeight="1">
      <c r="A15" s="9">
        <v>10</v>
      </c>
      <c r="B15" s="16" t="s">
        <v>534</v>
      </c>
      <c r="C15" s="16"/>
      <c r="D15" s="11">
        <v>4085</v>
      </c>
      <c r="E15" s="12">
        <f t="shared" si="2"/>
        <v>0.027027436520094157</v>
      </c>
      <c r="F15" s="13"/>
      <c r="G15" s="12"/>
      <c r="H15" s="11">
        <v>33180</v>
      </c>
      <c r="I15" s="12">
        <f t="shared" si="1"/>
        <v>0.19899463925954322</v>
      </c>
      <c r="K15" s="16" t="s">
        <v>494</v>
      </c>
      <c r="L15" s="11">
        <v>794730</v>
      </c>
    </row>
    <row r="16" spans="1:12" s="2" customFormat="1" ht="13.5" customHeight="1">
      <c r="A16" s="9"/>
      <c r="B16" s="16"/>
      <c r="C16" s="16"/>
      <c r="D16" s="11"/>
      <c r="E16" s="12"/>
      <c r="F16" s="13"/>
      <c r="G16" s="21"/>
      <c r="H16" s="11"/>
      <c r="I16" s="12"/>
      <c r="K16" s="16" t="s">
        <v>541</v>
      </c>
      <c r="L16" s="11">
        <v>17631</v>
      </c>
    </row>
    <row r="17" spans="1:12" s="19" customFormat="1" ht="19.5" customHeight="1">
      <c r="A17" s="526" t="s">
        <v>483</v>
      </c>
      <c r="B17" s="526"/>
      <c r="C17" s="526"/>
      <c r="D17" s="22">
        <f aca="true" t="shared" si="3" ref="D17:I17">SUM(D6:D16)</f>
        <v>15114271</v>
      </c>
      <c r="E17" s="22">
        <f>SUM(E6:E16)</f>
        <v>100</v>
      </c>
      <c r="F17" s="22">
        <f>SUM(F6:F16)</f>
        <v>14460549</v>
      </c>
      <c r="G17" s="23">
        <f t="shared" si="3"/>
        <v>100</v>
      </c>
      <c r="H17" s="22">
        <f t="shared" si="3"/>
        <v>16673816</v>
      </c>
      <c r="I17" s="23">
        <f t="shared" si="3"/>
        <v>100</v>
      </c>
      <c r="K17" s="16" t="s">
        <v>542</v>
      </c>
      <c r="L17" s="11">
        <v>4085</v>
      </c>
    </row>
    <row r="18" spans="1:12" s="2" customFormat="1" ht="21" customHeight="1" thickBot="1">
      <c r="A18" s="9">
        <v>11</v>
      </c>
      <c r="B18" s="16" t="s">
        <v>484</v>
      </c>
      <c r="C18" s="16"/>
      <c r="D18" s="11">
        <v>-242450</v>
      </c>
      <c r="E18" s="20"/>
      <c r="F18" s="13"/>
      <c r="G18" s="21"/>
      <c r="H18" s="11">
        <v>13508</v>
      </c>
      <c r="I18" s="20"/>
      <c r="K18" s="31" t="s">
        <v>482</v>
      </c>
      <c r="L18" s="34">
        <f>SUM(L8:L17)</f>
        <v>15114271</v>
      </c>
    </row>
    <row r="19" spans="1:9" s="27" customFormat="1" ht="22.5" customHeight="1" thickBot="1" thickTop="1">
      <c r="A19" s="688" t="s">
        <v>485</v>
      </c>
      <c r="B19" s="689"/>
      <c r="C19" s="689"/>
      <c r="D19" s="24">
        <f>SUM(D17:D18)</f>
        <v>14871821</v>
      </c>
      <c r="E19" s="26"/>
      <c r="F19" s="24">
        <f>SUM(F17:F18)</f>
        <v>14460549</v>
      </c>
      <c r="G19" s="25"/>
      <c r="H19" s="24">
        <f>SUM(H17:H18)</f>
        <v>16687324</v>
      </c>
      <c r="I19" s="26"/>
    </row>
    <row r="20" spans="1:9" s="27" customFormat="1" ht="9" customHeight="1">
      <c r="A20" s="6"/>
      <c r="B20" s="6"/>
      <c r="C20" s="6"/>
      <c r="D20" s="28"/>
      <c r="E20" s="29"/>
      <c r="F20" s="28"/>
      <c r="G20" s="30"/>
      <c r="H20" s="28"/>
      <c r="I20" s="28"/>
    </row>
    <row r="21" spans="1:7" ht="15.75">
      <c r="A21" s="31"/>
      <c r="B21" s="31"/>
      <c r="G21" s="33" t="s">
        <v>487</v>
      </c>
    </row>
    <row r="22" spans="1:11" ht="12.75" customHeight="1">
      <c r="A22" s="31"/>
      <c r="B22" s="31"/>
      <c r="K22" s="32" t="s">
        <v>525</v>
      </c>
    </row>
    <row r="23" spans="11:12" ht="18.75" customHeight="1">
      <c r="K23" s="10" t="s">
        <v>549</v>
      </c>
      <c r="L23" s="11">
        <v>5694724</v>
      </c>
    </row>
    <row r="24" spans="11:12" ht="12.75">
      <c r="K24" s="15" t="s">
        <v>535</v>
      </c>
      <c r="L24" s="11">
        <v>2367737</v>
      </c>
    </row>
    <row r="25" spans="11:12" ht="12.75">
      <c r="K25" s="15" t="s">
        <v>536</v>
      </c>
      <c r="L25" s="11">
        <v>4837944</v>
      </c>
    </row>
    <row r="26" spans="11:12" ht="12.75">
      <c r="K26" s="15" t="s">
        <v>550</v>
      </c>
      <c r="L26" s="11">
        <v>1401257</v>
      </c>
    </row>
    <row r="27" spans="11:12" ht="12.75">
      <c r="K27" s="15" t="s">
        <v>548</v>
      </c>
      <c r="L27" s="11">
        <v>729561</v>
      </c>
    </row>
    <row r="28" spans="11:12" ht="12.75">
      <c r="K28" s="15" t="s">
        <v>537</v>
      </c>
      <c r="L28" s="11">
        <v>1378</v>
      </c>
    </row>
    <row r="29" spans="11:12" ht="12.75">
      <c r="K29" s="16" t="s">
        <v>545</v>
      </c>
      <c r="L29" s="11">
        <v>3579</v>
      </c>
    </row>
    <row r="30" spans="11:12" ht="12.75">
      <c r="K30" s="16" t="s">
        <v>551</v>
      </c>
      <c r="L30" s="11">
        <v>1587931</v>
      </c>
    </row>
    <row r="31" spans="11:12" ht="12.75">
      <c r="K31" s="16" t="s">
        <v>543</v>
      </c>
      <c r="L31" s="11">
        <v>16525</v>
      </c>
    </row>
    <row r="32" spans="11:12" ht="12.75">
      <c r="K32" s="16" t="s">
        <v>544</v>
      </c>
      <c r="L32" s="11">
        <v>33180</v>
      </c>
    </row>
    <row r="33" spans="11:12" ht="12.75">
      <c r="K33" s="31" t="s">
        <v>482</v>
      </c>
      <c r="L33" s="34">
        <f>SUM(L23:L32)</f>
        <v>16673816</v>
      </c>
    </row>
    <row r="41" ht="14.25" customHeight="1">
      <c r="G41" s="33" t="s">
        <v>495</v>
      </c>
    </row>
  </sheetData>
  <mergeCells count="9">
    <mergeCell ref="A19:C19"/>
    <mergeCell ref="A1:I1"/>
    <mergeCell ref="B3:C4"/>
    <mergeCell ref="A3:A4"/>
    <mergeCell ref="A17:C17"/>
    <mergeCell ref="D3:E3"/>
    <mergeCell ref="F3:G3"/>
    <mergeCell ref="H3:I3"/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headerFooter alignWithMargins="0">
    <oddHeader>&amp;L&amp;8Eger Megyei Jogú Város Önkormányzata&amp;R&amp;8 1. sz. kimutatás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workbookViewId="0" topLeftCell="A1">
      <selection activeCell="G16" sqref="G16"/>
    </sheetView>
  </sheetViews>
  <sheetFormatPr defaultColWidth="9.33203125" defaultRowHeight="12.75"/>
  <cols>
    <col min="1" max="1" width="7.83203125" style="208" customWidth="1"/>
    <col min="2" max="2" width="47.33203125" style="208" customWidth="1"/>
    <col min="3" max="3" width="14.16015625" style="208" customWidth="1"/>
    <col min="4" max="4" width="14" style="208" customWidth="1"/>
    <col min="5" max="5" width="13.5" style="208" customWidth="1"/>
    <col min="6" max="16384" width="10.66015625" style="208" customWidth="1"/>
  </cols>
  <sheetData>
    <row r="1" spans="1:5" ht="12.75">
      <c r="A1" s="207" t="s">
        <v>553</v>
      </c>
      <c r="B1" s="207"/>
      <c r="C1" s="207"/>
      <c r="D1" s="702" t="s">
        <v>1572</v>
      </c>
      <c r="E1" s="702"/>
    </row>
    <row r="2" spans="1:5" ht="12.75">
      <c r="A2" s="209"/>
      <c r="B2" s="209"/>
      <c r="C2" s="209"/>
      <c r="D2" s="209"/>
      <c r="E2" s="209"/>
    </row>
    <row r="3" spans="1:5" ht="24.75" customHeight="1">
      <c r="A3" s="209"/>
      <c r="B3" s="209"/>
      <c r="C3" s="209"/>
      <c r="D3" s="209"/>
      <c r="E3" s="209"/>
    </row>
    <row r="4" spans="1:5" ht="12.75" customHeight="1">
      <c r="A4" s="701" t="s">
        <v>1573</v>
      </c>
      <c r="B4" s="701"/>
      <c r="C4" s="701"/>
      <c r="D4" s="701"/>
      <c r="E4" s="701"/>
    </row>
    <row r="5" spans="1:5" ht="27" customHeight="1">
      <c r="A5" s="701"/>
      <c r="B5" s="701"/>
      <c r="C5" s="701"/>
      <c r="D5" s="701"/>
      <c r="E5" s="701"/>
    </row>
    <row r="6" spans="1:5" ht="25.5" customHeight="1" thickBot="1">
      <c r="A6" s="209"/>
      <c r="B6" s="209"/>
      <c r="C6" s="209"/>
      <c r="D6" s="700" t="s">
        <v>469</v>
      </c>
      <c r="E6" s="700"/>
    </row>
    <row r="7" spans="1:6" ht="41.25" customHeight="1" thickBot="1">
      <c r="A7" s="210" t="s">
        <v>1574</v>
      </c>
      <c r="B7" s="211" t="s">
        <v>516</v>
      </c>
      <c r="C7" s="211" t="s">
        <v>1575</v>
      </c>
      <c r="D7" s="211" t="s">
        <v>1576</v>
      </c>
      <c r="E7" s="211" t="s">
        <v>1458</v>
      </c>
      <c r="F7" s="212"/>
    </row>
    <row r="8" spans="1:5" ht="13.5">
      <c r="A8" s="213" t="s">
        <v>1577</v>
      </c>
      <c r="B8" s="214" t="s">
        <v>1578</v>
      </c>
      <c r="C8" s="215"/>
      <c r="D8" s="215"/>
      <c r="E8" s="216"/>
    </row>
    <row r="9" spans="1:5" ht="18.75" customHeight="1">
      <c r="A9" s="217" t="s">
        <v>566</v>
      </c>
      <c r="B9" s="218" t="s">
        <v>1579</v>
      </c>
      <c r="C9" s="219">
        <v>51551</v>
      </c>
      <c r="D9" s="219">
        <v>51551</v>
      </c>
      <c r="E9" s="220">
        <v>59422</v>
      </c>
    </row>
    <row r="10" spans="1:5" ht="18.75" customHeight="1">
      <c r="A10" s="217" t="s">
        <v>569</v>
      </c>
      <c r="B10" s="218" t="s">
        <v>1580</v>
      </c>
      <c r="C10" s="219">
        <v>5000</v>
      </c>
      <c r="D10" s="219">
        <v>5000</v>
      </c>
      <c r="E10" s="220">
        <v>9448</v>
      </c>
    </row>
    <row r="11" spans="1:5" ht="18.75" customHeight="1">
      <c r="A11" s="217" t="s">
        <v>572</v>
      </c>
      <c r="B11" s="218" t="s">
        <v>1581</v>
      </c>
      <c r="C11" s="219">
        <v>672</v>
      </c>
      <c r="D11" s="219">
        <v>672</v>
      </c>
      <c r="E11" s="220">
        <v>516</v>
      </c>
    </row>
    <row r="12" spans="1:5" ht="18.75" customHeight="1">
      <c r="A12" s="217" t="s">
        <v>575</v>
      </c>
      <c r="B12" s="218" t="s">
        <v>1582</v>
      </c>
      <c r="C12" s="219">
        <v>18321</v>
      </c>
      <c r="D12" s="219">
        <v>18321</v>
      </c>
      <c r="E12" s="220">
        <v>19410</v>
      </c>
    </row>
    <row r="13" spans="1:5" ht="18.75" customHeight="1">
      <c r="A13" s="217" t="s">
        <v>578</v>
      </c>
      <c r="B13" s="218" t="s">
        <v>1583</v>
      </c>
      <c r="C13" s="219">
        <v>9287</v>
      </c>
      <c r="D13" s="219">
        <v>9287</v>
      </c>
      <c r="E13" s="220">
        <v>8359</v>
      </c>
    </row>
    <row r="14" spans="1:5" ht="18.75" customHeight="1">
      <c r="A14" s="217" t="s">
        <v>581</v>
      </c>
      <c r="B14" s="218" t="s">
        <v>1584</v>
      </c>
      <c r="C14" s="219">
        <v>8031</v>
      </c>
      <c r="D14" s="219">
        <v>8031</v>
      </c>
      <c r="E14" s="220">
        <v>12497</v>
      </c>
    </row>
    <row r="15" spans="1:5" ht="18.75" customHeight="1">
      <c r="A15" s="217" t="s">
        <v>584</v>
      </c>
      <c r="B15" s="218" t="s">
        <v>1585</v>
      </c>
      <c r="C15" s="219">
        <v>3292</v>
      </c>
      <c r="D15" s="219">
        <v>3292</v>
      </c>
      <c r="E15" s="220">
        <v>4790</v>
      </c>
    </row>
    <row r="16" spans="1:5" ht="12.75">
      <c r="A16" s="221" t="s">
        <v>1577</v>
      </c>
      <c r="B16" s="222" t="s">
        <v>1586</v>
      </c>
      <c r="C16" s="223">
        <f>SUM(C9:C15)</f>
        <v>96154</v>
      </c>
      <c r="D16" s="223">
        <f>SUM(D9:D15)</f>
        <v>96154</v>
      </c>
      <c r="E16" s="224">
        <f>SUM(E9:E15)</f>
        <v>114442</v>
      </c>
    </row>
    <row r="17" spans="1:5" ht="12.75">
      <c r="A17" s="225"/>
      <c r="B17" s="218"/>
      <c r="C17" s="219"/>
      <c r="D17" s="219"/>
      <c r="E17" s="220"/>
    </row>
    <row r="18" spans="1:5" ht="13.5">
      <c r="A18" s="226" t="s">
        <v>594</v>
      </c>
      <c r="B18" s="214" t="s">
        <v>1587</v>
      </c>
      <c r="C18" s="219"/>
      <c r="D18" s="219"/>
      <c r="E18" s="220"/>
    </row>
    <row r="19" spans="1:5" ht="18.75" customHeight="1">
      <c r="A19" s="217" t="s">
        <v>566</v>
      </c>
      <c r="B19" s="218" t="s">
        <v>1588</v>
      </c>
      <c r="C19" s="219">
        <v>142710</v>
      </c>
      <c r="D19" s="219">
        <v>142710</v>
      </c>
      <c r="E19" s="220">
        <v>92251</v>
      </c>
    </row>
    <row r="20" spans="1:5" ht="18.75" customHeight="1">
      <c r="A20" s="217" t="s">
        <v>569</v>
      </c>
      <c r="B20" s="218" t="s">
        <v>1589</v>
      </c>
      <c r="C20" s="219">
        <v>130552</v>
      </c>
      <c r="D20" s="219">
        <v>130552</v>
      </c>
      <c r="E20" s="220">
        <v>160494</v>
      </c>
    </row>
    <row r="21" spans="1:5" ht="18.75" customHeight="1">
      <c r="A21" s="217" t="s">
        <v>572</v>
      </c>
      <c r="B21" s="218" t="s">
        <v>1590</v>
      </c>
      <c r="C21" s="219">
        <v>960</v>
      </c>
      <c r="D21" s="219">
        <v>960</v>
      </c>
      <c r="E21" s="220"/>
    </row>
    <row r="22" spans="1:5" ht="18.75" customHeight="1">
      <c r="A22" s="217" t="s">
        <v>575</v>
      </c>
      <c r="B22" s="218" t="s">
        <v>1591</v>
      </c>
      <c r="C22" s="219">
        <v>1690</v>
      </c>
      <c r="D22" s="219">
        <v>1690</v>
      </c>
      <c r="E22" s="220"/>
    </row>
    <row r="23" spans="1:5" ht="18.75" customHeight="1">
      <c r="A23" s="217" t="s">
        <v>578</v>
      </c>
      <c r="B23" s="218" t="s">
        <v>1592</v>
      </c>
      <c r="C23" s="219">
        <v>9656</v>
      </c>
      <c r="D23" s="219">
        <v>9656</v>
      </c>
      <c r="E23" s="220"/>
    </row>
    <row r="24" spans="1:5" ht="18.75" customHeight="1">
      <c r="A24" s="217" t="s">
        <v>581</v>
      </c>
      <c r="B24" s="218" t="s">
        <v>1593</v>
      </c>
      <c r="C24" s="219"/>
      <c r="D24" s="219"/>
      <c r="E24" s="220">
        <v>228</v>
      </c>
    </row>
    <row r="25" spans="1:5" ht="18.75" customHeight="1">
      <c r="A25" s="217" t="s">
        <v>584</v>
      </c>
      <c r="B25" s="218" t="s">
        <v>1594</v>
      </c>
      <c r="C25" s="219">
        <v>3500</v>
      </c>
      <c r="D25" s="219">
        <v>3500</v>
      </c>
      <c r="E25" s="220"/>
    </row>
    <row r="26" spans="1:5" ht="18.75" customHeight="1">
      <c r="A26" s="217" t="s">
        <v>587</v>
      </c>
      <c r="B26" s="218" t="s">
        <v>1595</v>
      </c>
      <c r="C26" s="219"/>
      <c r="D26" s="219"/>
      <c r="E26" s="220">
        <v>1050</v>
      </c>
    </row>
    <row r="27" spans="1:5" ht="12.75">
      <c r="A27" s="221" t="s">
        <v>594</v>
      </c>
      <c r="B27" s="222" t="s">
        <v>1596</v>
      </c>
      <c r="C27" s="223">
        <f>SUM(C19:C26)</f>
        <v>289068</v>
      </c>
      <c r="D27" s="223">
        <f>SUM(D19:D26)</f>
        <v>289068</v>
      </c>
      <c r="E27" s="224">
        <f>SUM(E19:E26)</f>
        <v>254023</v>
      </c>
    </row>
    <row r="28" spans="1:5" ht="12.75">
      <c r="A28" s="227"/>
      <c r="B28" s="228"/>
      <c r="C28" s="219"/>
      <c r="D28" s="219"/>
      <c r="E28" s="220"/>
    </row>
    <row r="29" spans="1:5" ht="13.5">
      <c r="A29" s="229" t="s">
        <v>662</v>
      </c>
      <c r="B29" s="214" t="s">
        <v>1597</v>
      </c>
      <c r="C29" s="230">
        <v>72267</v>
      </c>
      <c r="D29" s="230">
        <v>72267</v>
      </c>
      <c r="E29" s="231">
        <v>63506</v>
      </c>
    </row>
    <row r="30" spans="1:5" ht="12.75">
      <c r="A30" s="227"/>
      <c r="B30" s="228"/>
      <c r="C30" s="230"/>
      <c r="D30" s="230"/>
      <c r="E30" s="231"/>
    </row>
    <row r="31" spans="1:5" ht="13.5">
      <c r="A31" s="226" t="s">
        <v>836</v>
      </c>
      <c r="B31" s="214" t="s">
        <v>1598</v>
      </c>
      <c r="C31" s="230"/>
      <c r="D31" s="230"/>
      <c r="E31" s="231">
        <v>886</v>
      </c>
    </row>
    <row r="32" spans="1:5" ht="12.75">
      <c r="A32" s="232"/>
      <c r="B32" s="218"/>
      <c r="C32" s="230"/>
      <c r="D32" s="230"/>
      <c r="E32" s="231"/>
    </row>
    <row r="33" spans="1:5" ht="13.5">
      <c r="A33" s="226" t="s">
        <v>905</v>
      </c>
      <c r="B33" s="214" t="s">
        <v>1599</v>
      </c>
      <c r="C33" s="230"/>
      <c r="D33" s="230">
        <v>25888</v>
      </c>
      <c r="E33" s="231">
        <v>25888</v>
      </c>
    </row>
    <row r="34" spans="1:5" ht="13.5" thickBot="1">
      <c r="A34" s="233"/>
      <c r="C34" s="219"/>
      <c r="D34" s="219"/>
      <c r="E34" s="220"/>
    </row>
    <row r="35" spans="1:5" ht="13.5" thickBot="1">
      <c r="A35" s="234"/>
      <c r="B35" s="235" t="s">
        <v>1600</v>
      </c>
      <c r="C35" s="236">
        <f>SUM(C16+C27+C29++C31+C33)</f>
        <v>457489</v>
      </c>
      <c r="D35" s="236">
        <f>SUM(D16+D27+D29++D31+D33)</f>
        <v>483377</v>
      </c>
      <c r="E35" s="236">
        <f>SUM(E16+E27+E29++E31+E33)</f>
        <v>458745</v>
      </c>
    </row>
    <row r="36" spans="3:5" ht="12.75">
      <c r="C36" s="237"/>
      <c r="D36" s="237"/>
      <c r="E36" s="237"/>
    </row>
    <row r="37" spans="3:5" ht="12.75">
      <c r="C37" s="237"/>
      <c r="D37" s="237"/>
      <c r="E37" s="237"/>
    </row>
    <row r="38" spans="3:5" ht="12.75">
      <c r="C38" s="237"/>
      <c r="D38" s="237"/>
      <c r="E38" s="237"/>
    </row>
    <row r="39" spans="3:5" ht="12.75">
      <c r="C39" s="237"/>
      <c r="D39" s="237"/>
      <c r="E39" s="237"/>
    </row>
    <row r="40" spans="3:5" ht="12.75">
      <c r="C40" s="237"/>
      <c r="D40" s="237"/>
      <c r="E40" s="237"/>
    </row>
    <row r="41" spans="3:5" ht="12.75">
      <c r="C41" s="237"/>
      <c r="D41" s="237"/>
      <c r="E41" s="237"/>
    </row>
    <row r="42" spans="3:5" ht="12.75">
      <c r="C42" s="237"/>
      <c r="D42" s="237"/>
      <c r="E42" s="237"/>
    </row>
    <row r="43" spans="3:5" ht="12.75">
      <c r="C43" s="237"/>
      <c r="D43" s="237"/>
      <c r="E43" s="237"/>
    </row>
    <row r="44" spans="3:5" ht="12.75">
      <c r="C44" s="237"/>
      <c r="D44" s="237"/>
      <c r="E44" s="237"/>
    </row>
    <row r="45" spans="3:5" ht="12.75">
      <c r="C45" s="237"/>
      <c r="D45" s="237"/>
      <c r="E45" s="237"/>
    </row>
    <row r="46" spans="3:5" ht="12.75">
      <c r="C46" s="237"/>
      <c r="D46" s="237"/>
      <c r="E46" s="237"/>
    </row>
    <row r="47" spans="3:5" ht="12.75">
      <c r="C47" s="237"/>
      <c r="D47" s="237"/>
      <c r="E47" s="237"/>
    </row>
    <row r="48" spans="3:5" ht="12.75">
      <c r="C48" s="237"/>
      <c r="D48" s="237"/>
      <c r="E48" s="237"/>
    </row>
    <row r="49" spans="3:5" ht="12.75">
      <c r="C49" s="237"/>
      <c r="D49" s="237"/>
      <c r="E49" s="237"/>
    </row>
    <row r="50" spans="3:5" ht="12.75">
      <c r="C50" s="237"/>
      <c r="D50" s="237"/>
      <c r="E50" s="237"/>
    </row>
    <row r="51" spans="3:5" ht="12.75">
      <c r="C51" s="237"/>
      <c r="D51" s="237"/>
      <c r="E51" s="237"/>
    </row>
  </sheetData>
  <mergeCells count="3">
    <mergeCell ref="D6:E6"/>
    <mergeCell ref="A4:E5"/>
    <mergeCell ref="D1:E1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76"/>
  <sheetViews>
    <sheetView zoomScaleSheetLayoutView="100" workbookViewId="0" topLeftCell="A1">
      <selection activeCell="K16" sqref="K16"/>
    </sheetView>
  </sheetViews>
  <sheetFormatPr defaultColWidth="9.33203125" defaultRowHeight="12.75"/>
  <cols>
    <col min="1" max="1" width="7" style="240" customWidth="1"/>
    <col min="2" max="3" width="10.66015625" style="240" customWidth="1"/>
    <col min="4" max="4" width="23.66015625" style="240" customWidth="1"/>
    <col min="5" max="5" width="10.66015625" style="240" customWidth="1"/>
    <col min="6" max="6" width="7" style="240" customWidth="1"/>
    <col min="7" max="7" width="10.16015625" style="300" customWidth="1"/>
    <col min="8" max="9" width="10.16015625" style="240" customWidth="1"/>
    <col min="10" max="16384" width="10.66015625" style="240" customWidth="1"/>
  </cols>
  <sheetData>
    <row r="1" spans="1:9" ht="15" customHeight="1">
      <c r="A1" s="714" t="s">
        <v>553</v>
      </c>
      <c r="B1" s="714"/>
      <c r="C1" s="714"/>
      <c r="D1" s="714"/>
      <c r="E1" s="239"/>
      <c r="F1" s="708"/>
      <c r="G1" s="708"/>
      <c r="H1" s="703" t="s">
        <v>1601</v>
      </c>
      <c r="I1" s="703"/>
    </row>
    <row r="2" spans="1:7" ht="12.75" customHeight="1">
      <c r="A2" s="239"/>
      <c r="B2" s="239"/>
      <c r="C2" s="239"/>
      <c r="D2" s="239"/>
      <c r="E2" s="239"/>
      <c r="F2" s="239"/>
      <c r="G2" s="241"/>
    </row>
    <row r="3" spans="1:9" ht="18.75" customHeight="1">
      <c r="A3" s="704" t="s">
        <v>1602</v>
      </c>
      <c r="B3" s="704"/>
      <c r="C3" s="704"/>
      <c r="D3" s="704"/>
      <c r="E3" s="704"/>
      <c r="F3" s="704"/>
      <c r="G3" s="704"/>
      <c r="H3" s="704"/>
      <c r="I3" s="704"/>
    </row>
    <row r="4" spans="1:9" ht="29.25" customHeight="1">
      <c r="A4" s="704"/>
      <c r="B4" s="704"/>
      <c r="C4" s="704"/>
      <c r="D4" s="704"/>
      <c r="E4" s="704"/>
      <c r="F4" s="704"/>
      <c r="G4" s="704"/>
      <c r="H4" s="704"/>
      <c r="I4" s="704"/>
    </row>
    <row r="5" spans="1:9" ht="18.75" customHeight="1" thickBot="1">
      <c r="A5" s="239"/>
      <c r="B5" s="239"/>
      <c r="C5" s="239"/>
      <c r="D5" s="239"/>
      <c r="E5" s="239"/>
      <c r="F5" s="239"/>
      <c r="G5" s="241"/>
      <c r="H5" s="725" t="s">
        <v>469</v>
      </c>
      <c r="I5" s="725"/>
    </row>
    <row r="6" spans="1:9" ht="40.5" customHeight="1" thickBot="1">
      <c r="A6" s="242" t="s">
        <v>556</v>
      </c>
      <c r="B6" s="709" t="s">
        <v>516</v>
      </c>
      <c r="C6" s="710"/>
      <c r="D6" s="710"/>
      <c r="E6" s="710"/>
      <c r="F6" s="710"/>
      <c r="G6" s="243" t="s">
        <v>1603</v>
      </c>
      <c r="H6" s="243" t="s">
        <v>1576</v>
      </c>
      <c r="I6" s="244" t="s">
        <v>1458</v>
      </c>
    </row>
    <row r="7" spans="1:9" s="249" customFormat="1" ht="16.5" customHeight="1">
      <c r="A7" s="245" t="s">
        <v>1577</v>
      </c>
      <c r="B7" s="711" t="s">
        <v>1604</v>
      </c>
      <c r="C7" s="712"/>
      <c r="D7" s="712"/>
      <c r="E7" s="712"/>
      <c r="F7" s="712"/>
      <c r="G7" s="246"/>
      <c r="H7" s="247"/>
      <c r="I7" s="248"/>
    </row>
    <row r="8" spans="1:9" s="249" customFormat="1" ht="4.5" customHeight="1" hidden="1">
      <c r="A8" s="250"/>
      <c r="B8" s="251"/>
      <c r="C8" s="252"/>
      <c r="D8" s="252"/>
      <c r="E8" s="252"/>
      <c r="F8" s="252"/>
      <c r="G8" s="253"/>
      <c r="H8" s="254"/>
      <c r="I8" s="255"/>
    </row>
    <row r="9" spans="1:9" ht="17.25" customHeight="1">
      <c r="A9" s="256" t="s">
        <v>566</v>
      </c>
      <c r="B9" s="713" t="s">
        <v>1605</v>
      </c>
      <c r="C9" s="707"/>
      <c r="D9" s="707"/>
      <c r="E9" s="707"/>
      <c r="F9" s="707"/>
      <c r="G9" s="259">
        <v>48529</v>
      </c>
      <c r="H9" s="259">
        <v>48529</v>
      </c>
      <c r="I9" s="260">
        <v>50368</v>
      </c>
    </row>
    <row r="10" spans="1:9" ht="17.25" customHeight="1">
      <c r="A10" s="256" t="s">
        <v>569</v>
      </c>
      <c r="B10" s="706" t="s">
        <v>1606</v>
      </c>
      <c r="C10" s="705"/>
      <c r="D10" s="705"/>
      <c r="E10" s="705"/>
      <c r="F10" s="705"/>
      <c r="G10" s="259">
        <v>2500</v>
      </c>
      <c r="H10" s="259">
        <v>781</v>
      </c>
      <c r="I10" s="260"/>
    </row>
    <row r="11" spans="1:9" ht="17.25" customHeight="1">
      <c r="A11" s="256" t="s">
        <v>572</v>
      </c>
      <c r="B11" s="706" t="s">
        <v>1607</v>
      </c>
      <c r="C11" s="705"/>
      <c r="D11" s="705"/>
      <c r="E11" s="705"/>
      <c r="F11" s="705"/>
      <c r="G11" s="262"/>
      <c r="H11" s="259"/>
      <c r="I11" s="260"/>
    </row>
    <row r="12" spans="1:9" ht="17.25" customHeight="1">
      <c r="A12" s="256"/>
      <c r="B12" s="261"/>
      <c r="C12" s="705" t="s">
        <v>1608</v>
      </c>
      <c r="D12" s="705"/>
      <c r="E12" s="261"/>
      <c r="F12" s="261"/>
      <c r="G12" s="259">
        <v>39000</v>
      </c>
      <c r="H12" s="259">
        <v>39000</v>
      </c>
      <c r="I12" s="260">
        <v>38272</v>
      </c>
    </row>
    <row r="13" spans="1:9" ht="17.25" customHeight="1">
      <c r="A13" s="263"/>
      <c r="B13" s="258"/>
      <c r="C13" s="707" t="s">
        <v>1609</v>
      </c>
      <c r="D13" s="707"/>
      <c r="E13" s="705"/>
      <c r="F13" s="705"/>
      <c r="G13" s="262">
        <v>19700</v>
      </c>
      <c r="H13" s="259">
        <v>19700</v>
      </c>
      <c r="I13" s="260">
        <v>34075</v>
      </c>
    </row>
    <row r="14" spans="1:9" ht="17.25" customHeight="1">
      <c r="A14" s="263"/>
      <c r="B14" s="258"/>
      <c r="C14" s="707" t="s">
        <v>1610</v>
      </c>
      <c r="D14" s="707"/>
      <c r="E14" s="705"/>
      <c r="F14" s="705"/>
      <c r="G14" s="259">
        <v>13000</v>
      </c>
      <c r="H14" s="259">
        <v>13000</v>
      </c>
      <c r="I14" s="260">
        <v>6009</v>
      </c>
    </row>
    <row r="15" spans="1:9" ht="17.25" customHeight="1">
      <c r="A15" s="263"/>
      <c r="B15" s="258"/>
      <c r="C15" s="707" t="s">
        <v>1611</v>
      </c>
      <c r="D15" s="707"/>
      <c r="E15" s="261"/>
      <c r="F15" s="261"/>
      <c r="G15" s="259">
        <v>8000</v>
      </c>
      <c r="H15" s="259">
        <v>7811</v>
      </c>
      <c r="I15" s="260"/>
    </row>
    <row r="16" spans="1:9" ht="17.25" customHeight="1">
      <c r="A16" s="264"/>
      <c r="B16" s="723" t="s">
        <v>1612</v>
      </c>
      <c r="C16" s="724"/>
      <c r="D16" s="724"/>
      <c r="E16" s="261"/>
      <c r="F16" s="261"/>
      <c r="G16" s="265">
        <v>79700</v>
      </c>
      <c r="H16" s="259">
        <v>79511</v>
      </c>
      <c r="I16" s="260">
        <v>78024</v>
      </c>
    </row>
    <row r="17" spans="1:9" ht="17.25" customHeight="1">
      <c r="A17" s="256" t="s">
        <v>575</v>
      </c>
      <c r="B17" s="707" t="s">
        <v>1613</v>
      </c>
      <c r="C17" s="707"/>
      <c r="D17" s="707"/>
      <c r="E17" s="707"/>
      <c r="F17" s="707"/>
      <c r="G17" s="259">
        <v>5200</v>
      </c>
      <c r="H17" s="259">
        <v>1917</v>
      </c>
      <c r="I17" s="260">
        <v>1917</v>
      </c>
    </row>
    <row r="18" spans="1:9" ht="17.25" customHeight="1">
      <c r="A18" s="256"/>
      <c r="B18" s="707" t="s">
        <v>1614</v>
      </c>
      <c r="C18" s="707"/>
      <c r="D18" s="707"/>
      <c r="E18" s="707"/>
      <c r="F18" s="258"/>
      <c r="G18" s="259"/>
      <c r="H18" s="259">
        <v>2711</v>
      </c>
      <c r="I18" s="260">
        <v>2711</v>
      </c>
    </row>
    <row r="19" spans="1:9" ht="17.25" customHeight="1">
      <c r="A19" s="256" t="s">
        <v>578</v>
      </c>
      <c r="B19" s="707" t="s">
        <v>1615</v>
      </c>
      <c r="C19" s="707"/>
      <c r="D19" s="707"/>
      <c r="E19" s="707"/>
      <c r="F19" s="707"/>
      <c r="G19" s="259">
        <v>18600</v>
      </c>
      <c r="H19" s="259">
        <v>24907</v>
      </c>
      <c r="I19" s="260">
        <v>11727</v>
      </c>
    </row>
    <row r="20" spans="1:9" ht="17.25" customHeight="1">
      <c r="A20" s="256" t="s">
        <v>581</v>
      </c>
      <c r="B20" s="707" t="s">
        <v>1616</v>
      </c>
      <c r="C20" s="707"/>
      <c r="D20" s="707"/>
      <c r="E20" s="707"/>
      <c r="F20" s="707"/>
      <c r="G20" s="259">
        <v>4350</v>
      </c>
      <c r="H20" s="259">
        <v>10404</v>
      </c>
      <c r="I20" s="260">
        <v>10404</v>
      </c>
    </row>
    <row r="21" spans="1:9" ht="17.25" customHeight="1">
      <c r="A21" s="256" t="s">
        <v>584</v>
      </c>
      <c r="B21" s="707" t="s">
        <v>1617</v>
      </c>
      <c r="C21" s="707"/>
      <c r="D21" s="707"/>
      <c r="E21" s="707"/>
      <c r="F21" s="707"/>
      <c r="G21" s="259">
        <v>6330</v>
      </c>
      <c r="H21" s="259">
        <v>18419</v>
      </c>
      <c r="I21" s="260"/>
    </row>
    <row r="22" spans="1:9" ht="6" customHeight="1">
      <c r="A22" s="256"/>
      <c r="B22" s="258"/>
      <c r="C22" s="258"/>
      <c r="D22" s="258"/>
      <c r="E22" s="258"/>
      <c r="F22" s="258"/>
      <c r="G22" s="266"/>
      <c r="H22" s="267"/>
      <c r="I22" s="268"/>
    </row>
    <row r="23" spans="1:9" ht="17.25" customHeight="1">
      <c r="A23" s="269" t="s">
        <v>1577</v>
      </c>
      <c r="B23" s="716" t="s">
        <v>1618</v>
      </c>
      <c r="C23" s="717"/>
      <c r="D23" s="717"/>
      <c r="E23" s="717"/>
      <c r="F23" s="717"/>
      <c r="G23" s="272">
        <f>SUM(G17:G21)+G16+G10+G9</f>
        <v>165209</v>
      </c>
      <c r="H23" s="272">
        <f>SUM(H17:H21)+H16+H10+H9</f>
        <v>187179</v>
      </c>
      <c r="I23" s="273">
        <v>155150</v>
      </c>
    </row>
    <row r="24" spans="1:9" ht="6.75" customHeight="1">
      <c r="A24" s="256"/>
      <c r="B24" s="274"/>
      <c r="C24" s="274"/>
      <c r="D24" s="274"/>
      <c r="E24" s="274"/>
      <c r="F24" s="274"/>
      <c r="G24" s="266"/>
      <c r="H24" s="267"/>
      <c r="I24" s="268"/>
    </row>
    <row r="25" spans="1:9" s="249" customFormat="1" ht="17.25" customHeight="1">
      <c r="A25" s="275" t="s">
        <v>594</v>
      </c>
      <c r="B25" s="715" t="s">
        <v>1619</v>
      </c>
      <c r="C25" s="715"/>
      <c r="D25" s="715"/>
      <c r="E25" s="715"/>
      <c r="F25" s="715"/>
      <c r="G25" s="276"/>
      <c r="H25" s="267"/>
      <c r="I25" s="268"/>
    </row>
    <row r="26" spans="1:9" ht="17.25" customHeight="1">
      <c r="A26" s="256" t="s">
        <v>566</v>
      </c>
      <c r="B26" s="706" t="s">
        <v>1620</v>
      </c>
      <c r="C26" s="705"/>
      <c r="D26" s="705"/>
      <c r="E26" s="705"/>
      <c r="F26" s="705"/>
      <c r="G26" s="267">
        <v>4000</v>
      </c>
      <c r="H26" s="259">
        <v>4000</v>
      </c>
      <c r="I26" s="268"/>
    </row>
    <row r="27" spans="1:9" ht="17.25" customHeight="1">
      <c r="A27" s="256" t="s">
        <v>569</v>
      </c>
      <c r="B27" s="707" t="s">
        <v>1607</v>
      </c>
      <c r="C27" s="707"/>
      <c r="D27" s="707"/>
      <c r="E27" s="707"/>
      <c r="F27" s="707"/>
      <c r="G27" s="267">
        <v>1000</v>
      </c>
      <c r="H27" s="259">
        <v>1191</v>
      </c>
      <c r="I27" s="268">
        <v>5191</v>
      </c>
    </row>
    <row r="28" spans="1:9" ht="17.25" customHeight="1">
      <c r="A28" s="256" t="s">
        <v>572</v>
      </c>
      <c r="B28" s="707" t="s">
        <v>1621</v>
      </c>
      <c r="C28" s="707"/>
      <c r="D28" s="707"/>
      <c r="E28" s="707"/>
      <c r="F28" s="707"/>
      <c r="G28" s="267">
        <v>18460</v>
      </c>
      <c r="H28" s="259">
        <v>18460</v>
      </c>
      <c r="I28" s="268">
        <v>113</v>
      </c>
    </row>
    <row r="29" spans="1:9" ht="17.25" customHeight="1">
      <c r="A29" s="256" t="s">
        <v>575</v>
      </c>
      <c r="B29" s="707" t="s">
        <v>1622</v>
      </c>
      <c r="C29" s="707"/>
      <c r="D29" s="707"/>
      <c r="E29" s="707"/>
      <c r="F29" s="707"/>
      <c r="G29" s="267">
        <v>25000</v>
      </c>
      <c r="H29" s="259">
        <v>11755</v>
      </c>
      <c r="I29" s="268"/>
    </row>
    <row r="30" spans="1:9" ht="17.25" customHeight="1">
      <c r="A30" s="256" t="s">
        <v>578</v>
      </c>
      <c r="B30" s="707" t="s">
        <v>1623</v>
      </c>
      <c r="C30" s="707"/>
      <c r="D30" s="707"/>
      <c r="E30" s="707"/>
      <c r="F30" s="707"/>
      <c r="G30" s="267">
        <v>2756</v>
      </c>
      <c r="H30" s="259">
        <v>4620</v>
      </c>
      <c r="I30" s="268"/>
    </row>
    <row r="31" spans="1:9" ht="17.25" customHeight="1">
      <c r="A31" s="256" t="s">
        <v>581</v>
      </c>
      <c r="B31" s="707" t="s">
        <v>1616</v>
      </c>
      <c r="C31" s="707"/>
      <c r="D31" s="707"/>
      <c r="E31" s="707"/>
      <c r="F31" s="707"/>
      <c r="G31" s="267">
        <v>10150</v>
      </c>
      <c r="H31" s="259">
        <v>6943</v>
      </c>
      <c r="I31" s="268">
        <v>6943</v>
      </c>
    </row>
    <row r="32" spans="1:9" ht="7.5" customHeight="1">
      <c r="A32" s="277"/>
      <c r="B32" s="257"/>
      <c r="C32" s="258"/>
      <c r="D32" s="258"/>
      <c r="E32" s="258"/>
      <c r="F32" s="278"/>
      <c r="G32" s="279"/>
      <c r="H32" s="259"/>
      <c r="I32" s="268"/>
    </row>
    <row r="33" spans="1:9" ht="17.25" customHeight="1">
      <c r="A33" s="280" t="s">
        <v>1632</v>
      </c>
      <c r="B33" s="716" t="s">
        <v>1624</v>
      </c>
      <c r="C33" s="717"/>
      <c r="D33" s="717"/>
      <c r="E33" s="717"/>
      <c r="F33" s="718"/>
      <c r="G33" s="272">
        <f>SUM(G26:G32)</f>
        <v>61366</v>
      </c>
      <c r="H33" s="272">
        <f>SUM(H26:H32)</f>
        <v>46969</v>
      </c>
      <c r="I33" s="273">
        <v>12247</v>
      </c>
    </row>
    <row r="34" spans="1:9" ht="6" customHeight="1">
      <c r="A34" s="277"/>
      <c r="B34" s="257"/>
      <c r="C34" s="258"/>
      <c r="D34" s="258"/>
      <c r="E34" s="258"/>
      <c r="F34" s="278"/>
      <c r="G34" s="279"/>
      <c r="H34" s="259"/>
      <c r="I34" s="268"/>
    </row>
    <row r="35" spans="1:9" s="249" customFormat="1" ht="17.25" customHeight="1">
      <c r="A35" s="275" t="s">
        <v>662</v>
      </c>
      <c r="B35" s="720" t="s">
        <v>1625</v>
      </c>
      <c r="C35" s="715"/>
      <c r="D35" s="715"/>
      <c r="E35" s="715"/>
      <c r="F35" s="721"/>
      <c r="G35" s="282"/>
      <c r="H35" s="259"/>
      <c r="I35" s="268"/>
    </row>
    <row r="36" spans="1:9" s="249" customFormat="1" ht="6" customHeight="1">
      <c r="A36" s="275"/>
      <c r="B36" s="251"/>
      <c r="C36" s="252"/>
      <c r="D36" s="252"/>
      <c r="E36" s="252"/>
      <c r="F36" s="281"/>
      <c r="G36" s="282"/>
      <c r="H36" s="259"/>
      <c r="I36" s="268"/>
    </row>
    <row r="37" spans="1:9" ht="17.25" customHeight="1">
      <c r="A37" s="256" t="s">
        <v>566</v>
      </c>
      <c r="B37" s="706" t="s">
        <v>1626</v>
      </c>
      <c r="C37" s="705"/>
      <c r="D37" s="705"/>
      <c r="E37" s="705"/>
      <c r="F37" s="719"/>
      <c r="G37" s="283">
        <v>24139</v>
      </c>
      <c r="H37" s="259">
        <v>37976</v>
      </c>
      <c r="I37" s="268">
        <v>37976</v>
      </c>
    </row>
    <row r="38" spans="1:9" ht="17.25" customHeight="1">
      <c r="A38" s="256" t="s">
        <v>569</v>
      </c>
      <c r="B38" s="713" t="s">
        <v>1627</v>
      </c>
      <c r="C38" s="707"/>
      <c r="D38" s="707"/>
      <c r="E38" s="707"/>
      <c r="F38" s="722"/>
      <c r="G38" s="283">
        <v>68565</v>
      </c>
      <c r="H38" s="259">
        <v>63449</v>
      </c>
      <c r="I38" s="268">
        <v>63449</v>
      </c>
    </row>
    <row r="39" spans="1:9" ht="17.25" customHeight="1">
      <c r="A39" s="256" t="s">
        <v>572</v>
      </c>
      <c r="B39" s="713" t="s">
        <v>1628</v>
      </c>
      <c r="C39" s="707"/>
      <c r="D39" s="707"/>
      <c r="E39" s="707"/>
      <c r="F39" s="722"/>
      <c r="G39" s="283">
        <v>900</v>
      </c>
      <c r="H39" s="259">
        <v>900</v>
      </c>
      <c r="I39" s="268"/>
    </row>
    <row r="40" spans="1:9" ht="6" customHeight="1">
      <c r="A40" s="277"/>
      <c r="B40" s="257"/>
      <c r="C40" s="258"/>
      <c r="D40" s="258"/>
      <c r="E40" s="258"/>
      <c r="F40" s="278"/>
      <c r="G40" s="283"/>
      <c r="H40" s="259"/>
      <c r="I40" s="268"/>
    </row>
    <row r="41" spans="1:9" ht="17.25" customHeight="1">
      <c r="A41" s="280" t="s">
        <v>662</v>
      </c>
      <c r="B41" s="716" t="s">
        <v>1629</v>
      </c>
      <c r="C41" s="717"/>
      <c r="D41" s="717"/>
      <c r="E41" s="717"/>
      <c r="F41" s="718"/>
      <c r="G41" s="272">
        <f>SUM(G37:G40)</f>
        <v>93604</v>
      </c>
      <c r="H41" s="272">
        <f>SUM(H37:H40)</f>
        <v>102325</v>
      </c>
      <c r="I41" s="273">
        <v>101425</v>
      </c>
    </row>
    <row r="42" spans="1:9" ht="6.75" customHeight="1">
      <c r="A42" s="284"/>
      <c r="B42" s="285"/>
      <c r="C42" s="274"/>
      <c r="D42" s="274"/>
      <c r="E42" s="274"/>
      <c r="F42" s="286"/>
      <c r="G42" s="279"/>
      <c r="H42" s="259"/>
      <c r="I42" s="268"/>
    </row>
    <row r="43" spans="1:9" s="249" customFormat="1" ht="17.25" customHeight="1">
      <c r="A43" s="275" t="s">
        <v>836</v>
      </c>
      <c r="B43" s="720" t="s">
        <v>1361</v>
      </c>
      <c r="C43" s="715"/>
      <c r="D43" s="715"/>
      <c r="E43" s="715"/>
      <c r="F43" s="721"/>
      <c r="G43" s="287">
        <v>72267</v>
      </c>
      <c r="H43" s="288">
        <v>72267</v>
      </c>
      <c r="I43" s="289">
        <v>41765</v>
      </c>
    </row>
    <row r="44" spans="1:9" ht="5.25" customHeight="1">
      <c r="A44" s="277"/>
      <c r="B44" s="257"/>
      <c r="C44" s="258"/>
      <c r="D44" s="258"/>
      <c r="E44" s="258"/>
      <c r="F44" s="278"/>
      <c r="G44" s="283"/>
      <c r="H44" s="259"/>
      <c r="I44" s="268"/>
    </row>
    <row r="45" spans="1:9" s="249" customFormat="1" ht="17.25" customHeight="1">
      <c r="A45" s="275" t="s">
        <v>905</v>
      </c>
      <c r="B45" s="715" t="s">
        <v>1630</v>
      </c>
      <c r="C45" s="715"/>
      <c r="D45" s="715"/>
      <c r="E45" s="715"/>
      <c r="F45" s="715"/>
      <c r="G45" s="290">
        <v>12063</v>
      </c>
      <c r="H45" s="288">
        <v>6863</v>
      </c>
      <c r="I45" s="268"/>
    </row>
    <row r="46" spans="1:9" ht="6.75" customHeight="1" thickBot="1">
      <c r="A46" s="277"/>
      <c r="B46" s="257"/>
      <c r="C46" s="258"/>
      <c r="D46" s="258"/>
      <c r="E46" s="258"/>
      <c r="F46" s="258"/>
      <c r="G46" s="267"/>
      <c r="H46" s="291"/>
      <c r="I46" s="268"/>
    </row>
    <row r="47" spans="1:9" ht="15" customHeight="1" thickBot="1">
      <c r="A47" s="292"/>
      <c r="B47" s="710" t="s">
        <v>1404</v>
      </c>
      <c r="C47" s="710"/>
      <c r="D47" s="710"/>
      <c r="E47" s="710"/>
      <c r="F47" s="710"/>
      <c r="G47" s="293">
        <f>G45+G43+G41+G33+G23</f>
        <v>404509</v>
      </c>
      <c r="H47" s="294">
        <f>SUM(H23,H33,H41,H43,H45)</f>
        <v>415603</v>
      </c>
      <c r="I47" s="294">
        <v>268822</v>
      </c>
    </row>
    <row r="48" spans="1:6" ht="12.75">
      <c r="A48" s="238"/>
      <c r="B48" s="238"/>
      <c r="C48" s="238"/>
      <c r="D48" s="238"/>
      <c r="E48" s="238"/>
      <c r="F48" s="238"/>
    </row>
    <row r="49" spans="1:9" ht="12.75">
      <c r="A49" s="714" t="s">
        <v>1631</v>
      </c>
      <c r="B49" s="714"/>
      <c r="C49" s="714"/>
      <c r="D49" s="714"/>
      <c r="E49" s="714"/>
      <c r="F49" s="714"/>
      <c r="G49" s="714"/>
      <c r="H49" s="714"/>
      <c r="I49" s="714"/>
    </row>
    <row r="50" spans="1:6" ht="12.75">
      <c r="A50" s="238"/>
      <c r="B50" s="238"/>
      <c r="C50" s="238"/>
      <c r="D50" s="238"/>
      <c r="E50" s="238"/>
      <c r="F50" s="238"/>
    </row>
    <row r="51" spans="1:6" ht="12.75">
      <c r="A51" s="238"/>
      <c r="B51" s="238"/>
      <c r="C51" s="238"/>
      <c r="D51" s="238"/>
      <c r="E51" s="238"/>
      <c r="F51" s="238"/>
    </row>
    <row r="52" spans="1:6" ht="12.75">
      <c r="A52" s="238"/>
      <c r="B52" s="238"/>
      <c r="C52" s="238"/>
      <c r="D52" s="238"/>
      <c r="E52" s="238"/>
      <c r="F52" s="238"/>
    </row>
    <row r="53" spans="1:6" ht="12.75">
      <c r="A53" s="238"/>
      <c r="B53" s="238"/>
      <c r="C53" s="238"/>
      <c r="D53" s="238"/>
      <c r="E53" s="238"/>
      <c r="F53" s="238"/>
    </row>
    <row r="54" spans="1:6" ht="12.75">
      <c r="A54" s="301"/>
      <c r="B54" s="301"/>
      <c r="C54" s="301"/>
      <c r="D54" s="301"/>
      <c r="E54" s="301"/>
      <c r="F54" s="301"/>
    </row>
    <row r="55" spans="1:6" ht="12.75">
      <c r="A55" s="301"/>
      <c r="B55" s="301"/>
      <c r="C55" s="301"/>
      <c r="D55" s="301"/>
      <c r="E55" s="301"/>
      <c r="F55" s="301"/>
    </row>
    <row r="56" spans="1:6" ht="12.75">
      <c r="A56" s="301"/>
      <c r="B56" s="301"/>
      <c r="C56" s="301"/>
      <c r="D56" s="301"/>
      <c r="E56" s="301"/>
      <c r="F56" s="301"/>
    </row>
    <row r="57" spans="1:6" ht="12.75">
      <c r="A57" s="301"/>
      <c r="B57" s="301"/>
      <c r="C57" s="301"/>
      <c r="D57" s="301"/>
      <c r="E57" s="301"/>
      <c r="F57" s="301"/>
    </row>
    <row r="58" spans="1:6" ht="12.75">
      <c r="A58" s="301"/>
      <c r="B58" s="301"/>
      <c r="C58" s="301"/>
      <c r="D58" s="301"/>
      <c r="E58" s="301"/>
      <c r="F58" s="301"/>
    </row>
    <row r="59" spans="1:6" ht="12.75">
      <c r="A59" s="301"/>
      <c r="B59" s="301"/>
      <c r="C59" s="301"/>
      <c r="D59" s="301"/>
      <c r="E59" s="301"/>
      <c r="F59" s="301"/>
    </row>
    <row r="60" spans="1:6" ht="12.75">
      <c r="A60" s="301"/>
      <c r="B60" s="301"/>
      <c r="C60" s="301"/>
      <c r="D60" s="301"/>
      <c r="E60" s="301"/>
      <c r="F60" s="301"/>
    </row>
    <row r="61" spans="1:6" ht="12.75">
      <c r="A61" s="301"/>
      <c r="B61" s="301"/>
      <c r="C61" s="301"/>
      <c r="D61" s="301"/>
      <c r="E61" s="301"/>
      <c r="F61" s="301"/>
    </row>
    <row r="62" spans="1:6" ht="12.75">
      <c r="A62" s="301"/>
      <c r="B62" s="301"/>
      <c r="C62" s="301"/>
      <c r="D62" s="301"/>
      <c r="E62" s="301"/>
      <c r="F62" s="301"/>
    </row>
    <row r="63" spans="1:6" ht="12.75">
      <c r="A63" s="301"/>
      <c r="B63" s="301"/>
      <c r="C63" s="301"/>
      <c r="D63" s="301"/>
      <c r="E63" s="301"/>
      <c r="F63" s="301"/>
    </row>
    <row r="64" spans="1:6" ht="12.75">
      <c r="A64" s="301"/>
      <c r="B64" s="301"/>
      <c r="C64" s="301"/>
      <c r="D64" s="301"/>
      <c r="E64" s="301"/>
      <c r="F64" s="301"/>
    </row>
    <row r="65" spans="1:6" ht="12.75">
      <c r="A65" s="301"/>
      <c r="B65" s="301"/>
      <c r="C65" s="301"/>
      <c r="D65" s="301"/>
      <c r="E65" s="301"/>
      <c r="F65" s="301"/>
    </row>
    <row r="66" spans="1:6" ht="12.75">
      <c r="A66" s="301"/>
      <c r="B66" s="301"/>
      <c r="C66" s="301"/>
      <c r="D66" s="301"/>
      <c r="E66" s="301"/>
      <c r="F66" s="301"/>
    </row>
    <row r="67" spans="1:6" ht="12.75">
      <c r="A67" s="301"/>
      <c r="B67" s="301"/>
      <c r="C67" s="301"/>
      <c r="D67" s="301"/>
      <c r="E67" s="301"/>
      <c r="F67" s="301"/>
    </row>
    <row r="68" spans="1:6" ht="12.75">
      <c r="A68" s="301"/>
      <c r="B68" s="301"/>
      <c r="C68" s="301"/>
      <c r="D68" s="301"/>
      <c r="E68" s="301"/>
      <c r="F68" s="301"/>
    </row>
    <row r="69" spans="1:6" ht="12.75">
      <c r="A69" s="301"/>
      <c r="B69" s="301"/>
      <c r="C69" s="301"/>
      <c r="D69" s="301"/>
      <c r="E69" s="301"/>
      <c r="F69" s="301"/>
    </row>
    <row r="70" spans="1:6" ht="12.75">
      <c r="A70" s="301"/>
      <c r="B70" s="301"/>
      <c r="C70" s="301"/>
      <c r="D70" s="301"/>
      <c r="E70" s="301"/>
      <c r="F70" s="301"/>
    </row>
    <row r="71" spans="1:6" ht="12.75">
      <c r="A71" s="301"/>
      <c r="B71" s="301"/>
      <c r="C71" s="301"/>
      <c r="D71" s="301"/>
      <c r="E71" s="301"/>
      <c r="F71" s="301"/>
    </row>
    <row r="72" spans="1:6" ht="12.75">
      <c r="A72" s="301"/>
      <c r="B72" s="301"/>
      <c r="C72" s="301"/>
      <c r="D72" s="301"/>
      <c r="E72" s="301"/>
      <c r="F72" s="301"/>
    </row>
    <row r="73" spans="1:6" ht="12.75">
      <c r="A73" s="301"/>
      <c r="B73" s="301"/>
      <c r="C73" s="301"/>
      <c r="D73" s="301"/>
      <c r="E73" s="301"/>
      <c r="F73" s="301"/>
    </row>
    <row r="74" spans="1:6" ht="12.75">
      <c r="A74" s="301"/>
      <c r="B74" s="301"/>
      <c r="C74" s="301"/>
      <c r="D74" s="301"/>
      <c r="E74" s="301"/>
      <c r="F74" s="301"/>
    </row>
    <row r="75" spans="1:6" ht="12.75">
      <c r="A75" s="301"/>
      <c r="B75" s="301"/>
      <c r="C75" s="301"/>
      <c r="D75" s="301"/>
      <c r="E75" s="301"/>
      <c r="F75" s="301"/>
    </row>
    <row r="76" spans="1:6" ht="12.75">
      <c r="A76" s="301"/>
      <c r="B76" s="301"/>
      <c r="C76" s="301"/>
      <c r="D76" s="301"/>
      <c r="E76" s="301"/>
      <c r="F76" s="301"/>
    </row>
  </sheetData>
  <mergeCells count="42">
    <mergeCell ref="H5:I5"/>
    <mergeCell ref="A49:I49"/>
    <mergeCell ref="B45:F45"/>
    <mergeCell ref="B26:F26"/>
    <mergeCell ref="B23:F23"/>
    <mergeCell ref="B17:F17"/>
    <mergeCell ref="B19:F19"/>
    <mergeCell ref="B20:F20"/>
    <mergeCell ref="B21:F21"/>
    <mergeCell ref="B39:D39"/>
    <mergeCell ref="C14:D14"/>
    <mergeCell ref="E14:F14"/>
    <mergeCell ref="B18:E18"/>
    <mergeCell ref="C15:D15"/>
    <mergeCell ref="B16:D16"/>
    <mergeCell ref="B43:F43"/>
    <mergeCell ref="B41:F41"/>
    <mergeCell ref="B28:F28"/>
    <mergeCell ref="B31:F31"/>
    <mergeCell ref="E39:F39"/>
    <mergeCell ref="B35:F35"/>
    <mergeCell ref="E38:F38"/>
    <mergeCell ref="B9:F9"/>
    <mergeCell ref="A1:D1"/>
    <mergeCell ref="B47:F47"/>
    <mergeCell ref="B25:F25"/>
    <mergeCell ref="B33:F33"/>
    <mergeCell ref="B37:F37"/>
    <mergeCell ref="B27:F27"/>
    <mergeCell ref="B29:F29"/>
    <mergeCell ref="B30:F30"/>
    <mergeCell ref="B38:D38"/>
    <mergeCell ref="H1:I1"/>
    <mergeCell ref="A3:I4"/>
    <mergeCell ref="E13:F13"/>
    <mergeCell ref="B10:F10"/>
    <mergeCell ref="B11:F11"/>
    <mergeCell ref="C12:D12"/>
    <mergeCell ref="C13:D13"/>
    <mergeCell ref="F1:G1"/>
    <mergeCell ref="B6:F6"/>
    <mergeCell ref="B7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0"/>
  <sheetViews>
    <sheetView workbookViewId="0" topLeftCell="A316">
      <selection activeCell="B332" sqref="B332"/>
    </sheetView>
  </sheetViews>
  <sheetFormatPr defaultColWidth="9.33203125" defaultRowHeight="12.75"/>
  <cols>
    <col min="1" max="1" width="7.66015625" style="307" customWidth="1"/>
    <col min="2" max="2" width="65.83203125" style="308" customWidth="1"/>
    <col min="3" max="3" width="14" style="302" hidden="1" customWidth="1"/>
    <col min="4" max="4" width="13.83203125" style="303" hidden="1" customWidth="1"/>
    <col min="5" max="5" width="14.33203125" style="365" hidden="1" customWidth="1"/>
    <col min="6" max="6" width="14" style="303" hidden="1" customWidth="1"/>
    <col min="7" max="7" width="20.5" style="307" customWidth="1"/>
    <col min="8" max="16384" width="10.83203125" style="307" customWidth="1"/>
  </cols>
  <sheetData>
    <row r="1" spans="1:7" ht="12.75" customHeight="1">
      <c r="A1" s="726" t="s">
        <v>553</v>
      </c>
      <c r="B1" s="726"/>
      <c r="E1" s="304"/>
      <c r="F1" s="305"/>
      <c r="G1" s="306" t="s">
        <v>1633</v>
      </c>
    </row>
    <row r="2" spans="5:6" ht="19.5" customHeight="1">
      <c r="E2" s="309"/>
      <c r="F2" s="310"/>
    </row>
    <row r="3" spans="1:7" ht="29.25" customHeight="1">
      <c r="A3" s="727" t="s">
        <v>1634</v>
      </c>
      <c r="B3" s="727"/>
      <c r="C3" s="727"/>
      <c r="D3" s="727"/>
      <c r="E3" s="727"/>
      <c r="F3" s="727"/>
      <c r="G3" s="727"/>
    </row>
    <row r="4" spans="5:7" ht="17.25" customHeight="1" thickBot="1">
      <c r="E4" s="309"/>
      <c r="F4" s="310"/>
      <c r="G4" s="311" t="s">
        <v>1635</v>
      </c>
    </row>
    <row r="5" spans="1:7" ht="45.75" customHeight="1" thickBot="1">
      <c r="A5" s="312" t="s">
        <v>1636</v>
      </c>
      <c r="B5" s="312" t="s">
        <v>1637</v>
      </c>
      <c r="C5" s="313" t="s">
        <v>1638</v>
      </c>
      <c r="D5" s="314" t="s">
        <v>1638</v>
      </c>
      <c r="E5" s="315" t="s">
        <v>1639</v>
      </c>
      <c r="F5" s="314" t="s">
        <v>1640</v>
      </c>
      <c r="G5" s="316" t="s">
        <v>1638</v>
      </c>
    </row>
    <row r="6" spans="2:7" ht="24.75" customHeight="1">
      <c r="B6" s="317" t="s">
        <v>1641</v>
      </c>
      <c r="C6" s="318"/>
      <c r="D6" s="319"/>
      <c r="E6" s="320"/>
      <c r="F6" s="321"/>
      <c r="G6" s="322"/>
    </row>
    <row r="7" spans="1:7" ht="15" customHeight="1">
      <c r="A7" s="323" t="s">
        <v>566</v>
      </c>
      <c r="B7" s="324" t="s">
        <v>1642</v>
      </c>
      <c r="C7" s="325"/>
      <c r="D7" s="326"/>
      <c r="E7" s="327">
        <v>85000</v>
      </c>
      <c r="F7" s="327"/>
      <c r="G7" s="328">
        <f aca="true" t="shared" si="0" ref="G7:G38">SUM(C7:F7)</f>
        <v>85000</v>
      </c>
    </row>
    <row r="8" spans="1:7" ht="15" customHeight="1">
      <c r="A8" s="323" t="s">
        <v>569</v>
      </c>
      <c r="B8" s="324" t="s">
        <v>1643</v>
      </c>
      <c r="C8" s="325"/>
      <c r="D8" s="326"/>
      <c r="E8" s="327"/>
      <c r="F8" s="327">
        <v>161000</v>
      </c>
      <c r="G8" s="328">
        <f t="shared" si="0"/>
        <v>161000</v>
      </c>
    </row>
    <row r="9" spans="1:8" ht="15" customHeight="1">
      <c r="A9" s="323" t="s">
        <v>572</v>
      </c>
      <c r="B9" s="324" t="s">
        <v>1644</v>
      </c>
      <c r="C9" s="325"/>
      <c r="D9" s="326"/>
      <c r="E9" s="330">
        <v>15000</v>
      </c>
      <c r="F9" s="330"/>
      <c r="G9" s="328">
        <f t="shared" si="0"/>
        <v>15000</v>
      </c>
      <c r="H9" s="331"/>
    </row>
    <row r="10" spans="1:7" ht="15" customHeight="1">
      <c r="A10" s="323" t="s">
        <v>575</v>
      </c>
      <c r="B10" s="324" t="s">
        <v>1645</v>
      </c>
      <c r="C10" s="325"/>
      <c r="D10" s="326"/>
      <c r="E10" s="330"/>
      <c r="F10" s="330">
        <v>45000</v>
      </c>
      <c r="G10" s="328">
        <f t="shared" si="0"/>
        <v>45000</v>
      </c>
    </row>
    <row r="11" spans="1:7" ht="15" customHeight="1">
      <c r="A11" s="323" t="s">
        <v>578</v>
      </c>
      <c r="B11" s="324" t="s">
        <v>1646</v>
      </c>
      <c r="C11" s="325"/>
      <c r="D11" s="326"/>
      <c r="E11" s="330"/>
      <c r="F11" s="330">
        <v>243000</v>
      </c>
      <c r="G11" s="328">
        <f t="shared" si="0"/>
        <v>243000</v>
      </c>
    </row>
    <row r="12" spans="1:7" ht="15" customHeight="1">
      <c r="A12" s="323" t="s">
        <v>581</v>
      </c>
      <c r="B12" s="324" t="s">
        <v>1647</v>
      </c>
      <c r="C12" s="325"/>
      <c r="D12" s="326"/>
      <c r="E12" s="330"/>
      <c r="F12" s="330">
        <v>139000</v>
      </c>
      <c r="G12" s="328">
        <f t="shared" si="0"/>
        <v>139000</v>
      </c>
    </row>
    <row r="13" spans="1:7" ht="15" customHeight="1">
      <c r="A13" s="323" t="s">
        <v>584</v>
      </c>
      <c r="B13" s="324" t="s">
        <v>1648</v>
      </c>
      <c r="C13" s="325">
        <v>100000</v>
      </c>
      <c r="D13" s="326"/>
      <c r="E13" s="330">
        <v>60000</v>
      </c>
      <c r="F13" s="330"/>
      <c r="G13" s="328">
        <f t="shared" si="0"/>
        <v>160000</v>
      </c>
    </row>
    <row r="14" spans="1:7" ht="15" customHeight="1">
      <c r="A14" s="323" t="s">
        <v>587</v>
      </c>
      <c r="B14" s="324" t="s">
        <v>1649</v>
      </c>
      <c r="C14" s="325">
        <v>3000000</v>
      </c>
      <c r="D14" s="326"/>
      <c r="E14" s="330"/>
      <c r="F14" s="330">
        <v>244000</v>
      </c>
      <c r="G14" s="328">
        <f t="shared" si="0"/>
        <v>3244000</v>
      </c>
    </row>
    <row r="15" spans="1:7" ht="15" customHeight="1">
      <c r="A15" s="323" t="s">
        <v>590</v>
      </c>
      <c r="B15" s="324" t="s">
        <v>1650</v>
      </c>
      <c r="C15" s="325"/>
      <c r="D15" s="326"/>
      <c r="E15" s="330">
        <v>80000</v>
      </c>
      <c r="F15" s="330"/>
      <c r="G15" s="328">
        <f t="shared" si="0"/>
        <v>80000</v>
      </c>
    </row>
    <row r="16" spans="1:7" ht="15" customHeight="1">
      <c r="A16" s="323" t="s">
        <v>612</v>
      </c>
      <c r="B16" s="324" t="s">
        <v>1651</v>
      </c>
      <c r="C16" s="325"/>
      <c r="D16" s="326"/>
      <c r="E16" s="330"/>
      <c r="F16" s="330">
        <v>50000</v>
      </c>
      <c r="G16" s="328">
        <f t="shared" si="0"/>
        <v>50000</v>
      </c>
    </row>
    <row r="17" spans="1:7" ht="15" customHeight="1">
      <c r="A17" s="323" t="s">
        <v>615</v>
      </c>
      <c r="B17" s="324" t="s">
        <v>1652</v>
      </c>
      <c r="C17" s="325"/>
      <c r="D17" s="326"/>
      <c r="E17" s="330"/>
      <c r="F17" s="330">
        <v>132000</v>
      </c>
      <c r="G17" s="328">
        <f t="shared" si="0"/>
        <v>132000</v>
      </c>
    </row>
    <row r="18" spans="1:7" ht="15" customHeight="1">
      <c r="A18" s="323" t="s">
        <v>617</v>
      </c>
      <c r="B18" s="324" t="s">
        <v>1653</v>
      </c>
      <c r="C18" s="325"/>
      <c r="D18" s="326"/>
      <c r="E18" s="330"/>
      <c r="F18" s="330">
        <v>227000</v>
      </c>
      <c r="G18" s="328">
        <f t="shared" si="0"/>
        <v>227000</v>
      </c>
    </row>
    <row r="19" spans="1:7" ht="15" customHeight="1">
      <c r="A19" s="323" t="s">
        <v>620</v>
      </c>
      <c r="B19" s="324" t="s">
        <v>1654</v>
      </c>
      <c r="C19" s="325"/>
      <c r="D19" s="326"/>
      <c r="E19" s="327"/>
      <c r="F19" s="327">
        <v>27000</v>
      </c>
      <c r="G19" s="328">
        <f t="shared" si="0"/>
        <v>27000</v>
      </c>
    </row>
    <row r="20" spans="1:7" ht="15" customHeight="1">
      <c r="A20" s="323" t="s">
        <v>623</v>
      </c>
      <c r="B20" s="324" t="s">
        <v>1655</v>
      </c>
      <c r="C20" s="325"/>
      <c r="D20" s="326"/>
      <c r="E20" s="327"/>
      <c r="F20" s="327">
        <v>14000</v>
      </c>
      <c r="G20" s="328">
        <f t="shared" si="0"/>
        <v>14000</v>
      </c>
    </row>
    <row r="21" spans="1:7" ht="15" customHeight="1">
      <c r="A21" s="323" t="s">
        <v>626</v>
      </c>
      <c r="B21" s="324" t="s">
        <v>1656</v>
      </c>
      <c r="C21" s="325"/>
      <c r="D21" s="326"/>
      <c r="E21" s="327">
        <v>60000</v>
      </c>
      <c r="F21" s="327"/>
      <c r="G21" s="328">
        <f t="shared" si="0"/>
        <v>60000</v>
      </c>
    </row>
    <row r="22" spans="1:7" ht="15" customHeight="1">
      <c r="A22" s="323" t="s">
        <v>629</v>
      </c>
      <c r="B22" s="324" t="s">
        <v>1657</v>
      </c>
      <c r="C22" s="330">
        <v>50000</v>
      </c>
      <c r="D22" s="326"/>
      <c r="E22" s="327"/>
      <c r="F22" s="327"/>
      <c r="G22" s="328">
        <f t="shared" si="0"/>
        <v>50000</v>
      </c>
    </row>
    <row r="23" spans="1:7" ht="15" customHeight="1">
      <c r="A23" s="323" t="s">
        <v>632</v>
      </c>
      <c r="B23" s="324" t="s">
        <v>1658</v>
      </c>
      <c r="C23" s="325"/>
      <c r="D23" s="326"/>
      <c r="E23" s="327"/>
      <c r="F23" s="327">
        <v>23000</v>
      </c>
      <c r="G23" s="328">
        <f t="shared" si="0"/>
        <v>23000</v>
      </c>
    </row>
    <row r="24" spans="1:7" ht="15" customHeight="1">
      <c r="A24" s="323" t="s">
        <v>634</v>
      </c>
      <c r="B24" s="324" t="s">
        <v>1659</v>
      </c>
      <c r="C24" s="330">
        <v>100000</v>
      </c>
      <c r="D24" s="326"/>
      <c r="E24" s="327"/>
      <c r="F24" s="327"/>
      <c r="G24" s="328">
        <f t="shared" si="0"/>
        <v>100000</v>
      </c>
    </row>
    <row r="25" spans="1:7" ht="15" customHeight="1">
      <c r="A25" s="323" t="s">
        <v>637</v>
      </c>
      <c r="B25" s="324" t="s">
        <v>1660</v>
      </c>
      <c r="C25" s="325"/>
      <c r="D25" s="326"/>
      <c r="E25" s="327">
        <v>40000</v>
      </c>
      <c r="F25" s="327"/>
      <c r="G25" s="328">
        <f t="shared" si="0"/>
        <v>40000</v>
      </c>
    </row>
    <row r="26" spans="1:7" ht="15" customHeight="1">
      <c r="A26" s="323" t="s">
        <v>640</v>
      </c>
      <c r="B26" s="324" t="s">
        <v>1661</v>
      </c>
      <c r="C26" s="325">
        <v>50000</v>
      </c>
      <c r="D26" s="326"/>
      <c r="E26" s="327">
        <v>80000</v>
      </c>
      <c r="F26" s="327"/>
      <c r="G26" s="328">
        <f t="shared" si="0"/>
        <v>130000</v>
      </c>
    </row>
    <row r="27" spans="1:7" ht="15" customHeight="1">
      <c r="A27" s="323" t="s">
        <v>643</v>
      </c>
      <c r="B27" s="324" t="s">
        <v>1661</v>
      </c>
      <c r="C27" s="325"/>
      <c r="D27" s="326"/>
      <c r="E27" s="327">
        <v>135000</v>
      </c>
      <c r="F27" s="327"/>
      <c r="G27" s="328">
        <f t="shared" si="0"/>
        <v>135000</v>
      </c>
    </row>
    <row r="28" spans="1:7" ht="15" customHeight="1">
      <c r="A28" s="323" t="s">
        <v>646</v>
      </c>
      <c r="B28" s="324" t="s">
        <v>1662</v>
      </c>
      <c r="C28" s="325"/>
      <c r="D28" s="326"/>
      <c r="E28" s="327"/>
      <c r="F28" s="327">
        <v>306000</v>
      </c>
      <c r="G28" s="328">
        <f t="shared" si="0"/>
        <v>306000</v>
      </c>
    </row>
    <row r="29" spans="1:7" ht="15" customHeight="1">
      <c r="A29" s="323" t="s">
        <v>649</v>
      </c>
      <c r="B29" s="324" t="s">
        <v>1663</v>
      </c>
      <c r="C29" s="325"/>
      <c r="D29" s="326"/>
      <c r="E29" s="327">
        <v>50000</v>
      </c>
      <c r="F29" s="327"/>
      <c r="G29" s="328">
        <f t="shared" si="0"/>
        <v>50000</v>
      </c>
    </row>
    <row r="30" spans="1:7" ht="15" customHeight="1">
      <c r="A30" s="323" t="s">
        <v>652</v>
      </c>
      <c r="B30" s="324" t="s">
        <v>1664</v>
      </c>
      <c r="C30" s="325"/>
      <c r="D30" s="326"/>
      <c r="E30" s="327"/>
      <c r="F30" s="327">
        <v>64000</v>
      </c>
      <c r="G30" s="328">
        <f t="shared" si="0"/>
        <v>64000</v>
      </c>
    </row>
    <row r="31" spans="1:7" ht="15" customHeight="1">
      <c r="A31" s="323" t="s">
        <v>655</v>
      </c>
      <c r="B31" s="324" t="s">
        <v>1665</v>
      </c>
      <c r="C31" s="325"/>
      <c r="D31" s="326"/>
      <c r="E31" s="327"/>
      <c r="F31" s="327">
        <v>330000</v>
      </c>
      <c r="G31" s="328">
        <f t="shared" si="0"/>
        <v>330000</v>
      </c>
    </row>
    <row r="32" spans="1:7" ht="15" customHeight="1">
      <c r="A32" s="323" t="s">
        <v>658</v>
      </c>
      <c r="B32" s="324" t="s">
        <v>1666</v>
      </c>
      <c r="C32" s="325"/>
      <c r="D32" s="326"/>
      <c r="E32" s="327"/>
      <c r="F32" s="327">
        <v>26000</v>
      </c>
      <c r="G32" s="328">
        <f t="shared" si="0"/>
        <v>26000</v>
      </c>
    </row>
    <row r="33" spans="1:7" ht="15" customHeight="1">
      <c r="A33" s="323" t="s">
        <v>801</v>
      </c>
      <c r="B33" s="324" t="s">
        <v>1667</v>
      </c>
      <c r="C33" s="325"/>
      <c r="D33" s="326"/>
      <c r="E33" s="327">
        <v>95000</v>
      </c>
      <c r="F33" s="327">
        <v>73000</v>
      </c>
      <c r="G33" s="328">
        <f t="shared" si="0"/>
        <v>168000</v>
      </c>
    </row>
    <row r="34" spans="1:7" ht="12.75">
      <c r="A34" s="323" t="s">
        <v>804</v>
      </c>
      <c r="B34" s="324" t="s">
        <v>1668</v>
      </c>
      <c r="C34" s="325"/>
      <c r="D34" s="326"/>
      <c r="E34" s="327"/>
      <c r="F34" s="327">
        <v>437000</v>
      </c>
      <c r="G34" s="328">
        <f t="shared" si="0"/>
        <v>437000</v>
      </c>
    </row>
    <row r="35" spans="1:7" ht="15" customHeight="1">
      <c r="A35" s="323" t="s">
        <v>807</v>
      </c>
      <c r="B35" s="324" t="s">
        <v>1669</v>
      </c>
      <c r="C35" s="325">
        <v>2000000</v>
      </c>
      <c r="D35" s="326"/>
      <c r="E35" s="327"/>
      <c r="F35" s="327"/>
      <c r="G35" s="328">
        <f t="shared" si="0"/>
        <v>2000000</v>
      </c>
    </row>
    <row r="36" spans="1:7" ht="15" customHeight="1">
      <c r="A36" s="323" t="s">
        <v>810</v>
      </c>
      <c r="B36" s="324" t="s">
        <v>1670</v>
      </c>
      <c r="C36" s="330">
        <v>100000</v>
      </c>
      <c r="D36" s="326"/>
      <c r="E36" s="327"/>
      <c r="F36" s="327"/>
      <c r="G36" s="328">
        <f t="shared" si="0"/>
        <v>100000</v>
      </c>
    </row>
    <row r="37" spans="1:7" ht="15" customHeight="1">
      <c r="A37" s="323" t="s">
        <v>813</v>
      </c>
      <c r="B37" s="324" t="s">
        <v>1671</v>
      </c>
      <c r="C37" s="325"/>
      <c r="D37" s="326"/>
      <c r="E37" s="327">
        <v>50000</v>
      </c>
      <c r="F37" s="327"/>
      <c r="G37" s="328">
        <f t="shared" si="0"/>
        <v>50000</v>
      </c>
    </row>
    <row r="38" spans="1:7" ht="15" customHeight="1">
      <c r="A38" s="323" t="s">
        <v>816</v>
      </c>
      <c r="B38" s="324" t="s">
        <v>1672</v>
      </c>
      <c r="C38" s="325"/>
      <c r="D38" s="326"/>
      <c r="E38" s="327">
        <v>20000</v>
      </c>
      <c r="F38" s="327"/>
      <c r="G38" s="328">
        <f t="shared" si="0"/>
        <v>20000</v>
      </c>
    </row>
    <row r="39" spans="1:7" ht="15" customHeight="1">
      <c r="A39" s="323" t="s">
        <v>819</v>
      </c>
      <c r="B39" s="324" t="s">
        <v>1673</v>
      </c>
      <c r="C39" s="325"/>
      <c r="D39" s="326"/>
      <c r="E39" s="327">
        <v>70000</v>
      </c>
      <c r="F39" s="327"/>
      <c r="G39" s="328">
        <f aca="true" t="shared" si="1" ref="G39:G70">SUM(C39:F39)</f>
        <v>70000</v>
      </c>
    </row>
    <row r="40" spans="1:7" ht="15" customHeight="1">
      <c r="A40" s="323" t="s">
        <v>822</v>
      </c>
      <c r="B40" s="324" t="s">
        <v>1674</v>
      </c>
      <c r="C40" s="325"/>
      <c r="D40" s="326"/>
      <c r="E40" s="327">
        <v>60000</v>
      </c>
      <c r="F40" s="327"/>
      <c r="G40" s="328">
        <f t="shared" si="1"/>
        <v>60000</v>
      </c>
    </row>
    <row r="41" spans="1:7" ht="15" customHeight="1">
      <c r="A41" s="323" t="s">
        <v>825</v>
      </c>
      <c r="B41" s="324" t="s">
        <v>1675</v>
      </c>
      <c r="C41" s="325"/>
      <c r="D41" s="326"/>
      <c r="E41" s="327"/>
      <c r="F41" s="327">
        <v>20000</v>
      </c>
      <c r="G41" s="328">
        <f t="shared" si="1"/>
        <v>20000</v>
      </c>
    </row>
    <row r="42" spans="1:7" ht="15" customHeight="1">
      <c r="A42" s="323" t="s">
        <v>828</v>
      </c>
      <c r="B42" s="324" t="s">
        <v>1676</v>
      </c>
      <c r="C42" s="325"/>
      <c r="D42" s="326"/>
      <c r="E42" s="327">
        <v>220000</v>
      </c>
      <c r="F42" s="327"/>
      <c r="G42" s="328">
        <f t="shared" si="1"/>
        <v>220000</v>
      </c>
    </row>
    <row r="43" spans="1:7" ht="15" customHeight="1">
      <c r="A43" s="323" t="s">
        <v>831</v>
      </c>
      <c r="B43" s="324" t="s">
        <v>1677</v>
      </c>
      <c r="C43" s="325"/>
      <c r="D43" s="326"/>
      <c r="E43" s="327"/>
      <c r="F43" s="327">
        <v>237000</v>
      </c>
      <c r="G43" s="328">
        <f t="shared" si="1"/>
        <v>237000</v>
      </c>
    </row>
    <row r="44" spans="1:7" ht="15" customHeight="1">
      <c r="A44" s="323" t="s">
        <v>1105</v>
      </c>
      <c r="B44" s="324" t="s">
        <v>1678</v>
      </c>
      <c r="C44" s="325"/>
      <c r="D44" s="326"/>
      <c r="E44" s="327"/>
      <c r="F44" s="327">
        <v>26000</v>
      </c>
      <c r="G44" s="328">
        <f t="shared" si="1"/>
        <v>26000</v>
      </c>
    </row>
    <row r="45" spans="1:7" ht="15" customHeight="1">
      <c r="A45" s="323" t="s">
        <v>1108</v>
      </c>
      <c r="B45" s="324" t="s">
        <v>1679</v>
      </c>
      <c r="C45" s="325"/>
      <c r="D45" s="326"/>
      <c r="E45" s="327"/>
      <c r="F45" s="327">
        <v>10000</v>
      </c>
      <c r="G45" s="328">
        <f t="shared" si="1"/>
        <v>10000</v>
      </c>
    </row>
    <row r="46" spans="1:7" ht="12.75">
      <c r="A46" s="323" t="s">
        <v>1111</v>
      </c>
      <c r="B46" s="324" t="s">
        <v>1680</v>
      </c>
      <c r="C46" s="325">
        <v>2000000</v>
      </c>
      <c r="D46" s="326"/>
      <c r="E46" s="327"/>
      <c r="F46" s="327"/>
      <c r="G46" s="328">
        <f t="shared" si="1"/>
        <v>2000000</v>
      </c>
    </row>
    <row r="47" spans="1:7" ht="15" customHeight="1">
      <c r="A47" s="323" t="s">
        <v>1114</v>
      </c>
      <c r="B47" s="324" t="s">
        <v>1681</v>
      </c>
      <c r="C47" s="325"/>
      <c r="D47" s="326"/>
      <c r="E47" s="327">
        <v>130000</v>
      </c>
      <c r="F47" s="327">
        <v>579000</v>
      </c>
      <c r="G47" s="328">
        <f t="shared" si="1"/>
        <v>709000</v>
      </c>
    </row>
    <row r="48" spans="1:7" ht="15" customHeight="1">
      <c r="A48" s="323" t="s">
        <v>1117</v>
      </c>
      <c r="B48" s="324" t="s">
        <v>1682</v>
      </c>
      <c r="C48" s="325"/>
      <c r="D48" s="326"/>
      <c r="E48" s="327"/>
      <c r="F48" s="327">
        <v>88000</v>
      </c>
      <c r="G48" s="328">
        <f t="shared" si="1"/>
        <v>88000</v>
      </c>
    </row>
    <row r="49" spans="1:7" ht="15" customHeight="1">
      <c r="A49" s="323" t="s">
        <v>1120</v>
      </c>
      <c r="B49" s="324" t="s">
        <v>1683</v>
      </c>
      <c r="C49" s="330">
        <v>50000</v>
      </c>
      <c r="D49" s="326"/>
      <c r="E49" s="327"/>
      <c r="F49" s="327"/>
      <c r="G49" s="328">
        <f t="shared" si="1"/>
        <v>50000</v>
      </c>
    </row>
    <row r="50" spans="1:7" ht="15" customHeight="1">
      <c r="A50" s="323" t="s">
        <v>1123</v>
      </c>
      <c r="B50" s="324" t="s">
        <v>1684</v>
      </c>
      <c r="C50" s="325"/>
      <c r="D50" s="326"/>
      <c r="E50" s="327">
        <v>160000</v>
      </c>
      <c r="F50" s="327"/>
      <c r="G50" s="328">
        <f t="shared" si="1"/>
        <v>160000</v>
      </c>
    </row>
    <row r="51" spans="1:7" ht="15" customHeight="1">
      <c r="A51" s="323" t="s">
        <v>1126</v>
      </c>
      <c r="B51" s="324" t="s">
        <v>1685</v>
      </c>
      <c r="C51" s="325"/>
      <c r="D51" s="326"/>
      <c r="E51" s="327"/>
      <c r="F51" s="327">
        <v>76000</v>
      </c>
      <c r="G51" s="328">
        <f t="shared" si="1"/>
        <v>76000</v>
      </c>
    </row>
    <row r="52" spans="1:7" ht="15" customHeight="1">
      <c r="A52" s="323" t="s">
        <v>1129</v>
      </c>
      <c r="B52" s="324" t="s">
        <v>1686</v>
      </c>
      <c r="C52" s="325">
        <v>500000</v>
      </c>
      <c r="D52" s="325"/>
      <c r="E52" s="327"/>
      <c r="F52" s="327"/>
      <c r="G52" s="328">
        <f t="shared" si="1"/>
        <v>500000</v>
      </c>
    </row>
    <row r="53" spans="1:7" ht="15" customHeight="1">
      <c r="A53" s="323" t="s">
        <v>1132</v>
      </c>
      <c r="B53" s="324" t="s">
        <v>1686</v>
      </c>
      <c r="C53" s="325">
        <v>3000000</v>
      </c>
      <c r="D53" s="325">
        <v>8572000</v>
      </c>
      <c r="E53" s="327"/>
      <c r="F53" s="327"/>
      <c r="G53" s="328">
        <f t="shared" si="1"/>
        <v>11572000</v>
      </c>
    </row>
    <row r="54" spans="1:7" ht="15" customHeight="1">
      <c r="A54" s="323" t="s">
        <v>1135</v>
      </c>
      <c r="B54" s="324" t="s">
        <v>1687</v>
      </c>
      <c r="C54" s="325">
        <v>1200000</v>
      </c>
      <c r="D54" s="326"/>
      <c r="E54" s="327"/>
      <c r="F54" s="327"/>
      <c r="G54" s="328">
        <f t="shared" si="1"/>
        <v>1200000</v>
      </c>
    </row>
    <row r="55" spans="1:7" ht="15" customHeight="1">
      <c r="A55" s="323" t="s">
        <v>1138</v>
      </c>
      <c r="B55" s="324" t="s">
        <v>1688</v>
      </c>
      <c r="C55" s="325"/>
      <c r="D55" s="326"/>
      <c r="E55" s="327"/>
      <c r="F55" s="327">
        <v>41000</v>
      </c>
      <c r="G55" s="328">
        <f t="shared" si="1"/>
        <v>41000</v>
      </c>
    </row>
    <row r="56" spans="1:7" ht="15" customHeight="1">
      <c r="A56" s="323" t="s">
        <v>1141</v>
      </c>
      <c r="B56" s="324" t="s">
        <v>1689</v>
      </c>
      <c r="C56" s="325"/>
      <c r="D56" s="326"/>
      <c r="E56" s="327"/>
      <c r="F56" s="327">
        <v>13000</v>
      </c>
      <c r="G56" s="328">
        <f t="shared" si="1"/>
        <v>13000</v>
      </c>
    </row>
    <row r="57" spans="1:7" ht="15" customHeight="1">
      <c r="A57" s="323" t="s">
        <v>1144</v>
      </c>
      <c r="B57" s="324" t="s">
        <v>1690</v>
      </c>
      <c r="C57" s="325"/>
      <c r="D57" s="326"/>
      <c r="E57" s="327"/>
      <c r="F57" s="327">
        <v>39000</v>
      </c>
      <c r="G57" s="328">
        <f t="shared" si="1"/>
        <v>39000</v>
      </c>
    </row>
    <row r="58" spans="1:7" ht="15" customHeight="1">
      <c r="A58" s="323" t="s">
        <v>1147</v>
      </c>
      <c r="B58" s="324" t="s">
        <v>1691</v>
      </c>
      <c r="C58" s="325"/>
      <c r="D58" s="326"/>
      <c r="E58" s="327"/>
      <c r="F58" s="327">
        <v>20000</v>
      </c>
      <c r="G58" s="328">
        <f t="shared" si="1"/>
        <v>20000</v>
      </c>
    </row>
    <row r="59" spans="1:7" ht="15" customHeight="1">
      <c r="A59" s="323" t="s">
        <v>1150</v>
      </c>
      <c r="B59" s="324" t="s">
        <v>1692</v>
      </c>
      <c r="C59" s="330">
        <v>200000</v>
      </c>
      <c r="D59" s="326"/>
      <c r="E59" s="327"/>
      <c r="F59" s="327"/>
      <c r="G59" s="328">
        <f t="shared" si="1"/>
        <v>200000</v>
      </c>
    </row>
    <row r="60" spans="1:7" ht="15" customHeight="1">
      <c r="A60" s="323" t="s">
        <v>1152</v>
      </c>
      <c r="B60" s="324" t="s">
        <v>1693</v>
      </c>
      <c r="C60" s="325"/>
      <c r="D60" s="326"/>
      <c r="E60" s="327">
        <v>100000</v>
      </c>
      <c r="F60" s="327"/>
      <c r="G60" s="328">
        <f t="shared" si="1"/>
        <v>100000</v>
      </c>
    </row>
    <row r="61" spans="1:7" ht="15" customHeight="1">
      <c r="A61" s="323" t="s">
        <v>1155</v>
      </c>
      <c r="B61" s="324" t="s">
        <v>1694</v>
      </c>
      <c r="C61" s="325">
        <v>5950000</v>
      </c>
      <c r="D61" s="326"/>
      <c r="E61" s="327"/>
      <c r="F61" s="327"/>
      <c r="G61" s="328">
        <f t="shared" si="1"/>
        <v>5950000</v>
      </c>
    </row>
    <row r="62" spans="1:7" ht="15" customHeight="1">
      <c r="A62" s="323" t="s">
        <v>1158</v>
      </c>
      <c r="B62" s="324" t="s">
        <v>1695</v>
      </c>
      <c r="C62" s="325"/>
      <c r="D62" s="326"/>
      <c r="E62" s="327"/>
      <c r="F62" s="327">
        <v>2464000</v>
      </c>
      <c r="G62" s="328">
        <f t="shared" si="1"/>
        <v>2464000</v>
      </c>
    </row>
    <row r="63" spans="1:7" ht="15" customHeight="1">
      <c r="A63" s="323" t="s">
        <v>1161</v>
      </c>
      <c r="B63" s="324" t="s">
        <v>1696</v>
      </c>
      <c r="C63" s="325"/>
      <c r="D63" s="326"/>
      <c r="E63" s="327"/>
      <c r="F63" s="327">
        <v>22000</v>
      </c>
      <c r="G63" s="328">
        <f t="shared" si="1"/>
        <v>22000</v>
      </c>
    </row>
    <row r="64" spans="1:7" ht="15" customHeight="1">
      <c r="A64" s="323" t="s">
        <v>1164</v>
      </c>
      <c r="B64" s="324" t="s">
        <v>1697</v>
      </c>
      <c r="C64" s="325"/>
      <c r="D64" s="326"/>
      <c r="E64" s="327"/>
      <c r="F64" s="327">
        <v>630000</v>
      </c>
      <c r="G64" s="328">
        <f t="shared" si="1"/>
        <v>630000</v>
      </c>
    </row>
    <row r="65" spans="1:7" ht="15" customHeight="1">
      <c r="A65" s="323" t="s">
        <v>1167</v>
      </c>
      <c r="B65" s="324" t="s">
        <v>1698</v>
      </c>
      <c r="C65" s="325"/>
      <c r="D65" s="326"/>
      <c r="E65" s="327"/>
      <c r="F65" s="327">
        <v>734000</v>
      </c>
      <c r="G65" s="328">
        <f t="shared" si="1"/>
        <v>734000</v>
      </c>
    </row>
    <row r="66" spans="1:7" ht="15" customHeight="1">
      <c r="A66" s="323" t="s">
        <v>1170</v>
      </c>
      <c r="B66" s="324" t="s">
        <v>1699</v>
      </c>
      <c r="C66" s="325"/>
      <c r="D66" s="326"/>
      <c r="E66" s="327">
        <v>40000</v>
      </c>
      <c r="F66" s="327"/>
      <c r="G66" s="328">
        <f t="shared" si="1"/>
        <v>40000</v>
      </c>
    </row>
    <row r="67" spans="1:7" ht="15" customHeight="1">
      <c r="A67" s="323" t="s">
        <v>1173</v>
      </c>
      <c r="B67" s="324" t="s">
        <v>1700</v>
      </c>
      <c r="C67" s="325"/>
      <c r="D67" s="326"/>
      <c r="E67" s="327"/>
      <c r="F67" s="327">
        <v>267000</v>
      </c>
      <c r="G67" s="328">
        <f t="shared" si="1"/>
        <v>267000</v>
      </c>
    </row>
    <row r="68" spans="1:7" ht="15" customHeight="1">
      <c r="A68" s="323" t="s">
        <v>1176</v>
      </c>
      <c r="B68" s="324" t="s">
        <v>1701</v>
      </c>
      <c r="C68" s="325">
        <v>130000</v>
      </c>
      <c r="D68" s="326"/>
      <c r="E68" s="327"/>
      <c r="F68" s="327">
        <v>194000</v>
      </c>
      <c r="G68" s="328">
        <f t="shared" si="1"/>
        <v>324000</v>
      </c>
    </row>
    <row r="69" spans="1:7" ht="15" customHeight="1">
      <c r="A69" s="323" t="s">
        <v>1179</v>
      </c>
      <c r="B69" s="324" t="s">
        <v>1702</v>
      </c>
      <c r="C69" s="325"/>
      <c r="D69" s="326"/>
      <c r="E69" s="327"/>
      <c r="F69" s="327">
        <v>11000</v>
      </c>
      <c r="G69" s="328">
        <f t="shared" si="1"/>
        <v>11000</v>
      </c>
    </row>
    <row r="70" spans="1:7" ht="15" customHeight="1">
      <c r="A70" s="323" t="s">
        <v>1182</v>
      </c>
      <c r="B70" s="324" t="s">
        <v>1703</v>
      </c>
      <c r="C70" s="325">
        <v>1000000</v>
      </c>
      <c r="D70" s="326"/>
      <c r="E70" s="327"/>
      <c r="F70" s="327"/>
      <c r="G70" s="328">
        <f t="shared" si="1"/>
        <v>1000000</v>
      </c>
    </row>
    <row r="71" spans="1:7" ht="15" customHeight="1">
      <c r="A71" s="323" t="s">
        <v>1185</v>
      </c>
      <c r="B71" s="324" t="s">
        <v>1704</v>
      </c>
      <c r="C71" s="330">
        <v>50000</v>
      </c>
      <c r="D71" s="326"/>
      <c r="E71" s="327"/>
      <c r="F71" s="327"/>
      <c r="G71" s="328">
        <f aca="true" t="shared" si="2" ref="G71:G83">SUM(C71:F71)</f>
        <v>50000</v>
      </c>
    </row>
    <row r="72" spans="1:7" ht="15" customHeight="1">
      <c r="A72" s="323" t="s">
        <v>1188</v>
      </c>
      <c r="B72" s="324" t="s">
        <v>1705</v>
      </c>
      <c r="C72" s="325"/>
      <c r="D72" s="326"/>
      <c r="E72" s="327"/>
      <c r="F72" s="327">
        <v>264000</v>
      </c>
      <c r="G72" s="328">
        <f t="shared" si="2"/>
        <v>264000</v>
      </c>
    </row>
    <row r="73" spans="1:7" ht="24.75" customHeight="1">
      <c r="A73" s="323" t="s">
        <v>1191</v>
      </c>
      <c r="B73" s="324" t="s">
        <v>1706</v>
      </c>
      <c r="C73" s="325"/>
      <c r="D73" s="326"/>
      <c r="E73" s="327"/>
      <c r="F73" s="327">
        <v>181000</v>
      </c>
      <c r="G73" s="328">
        <f t="shared" si="2"/>
        <v>181000</v>
      </c>
    </row>
    <row r="74" spans="1:7" ht="15" customHeight="1">
      <c r="A74" s="323" t="s">
        <v>1194</v>
      </c>
      <c r="B74" s="324" t="s">
        <v>1707</v>
      </c>
      <c r="C74" s="325"/>
      <c r="D74" s="326"/>
      <c r="E74" s="327">
        <v>60000</v>
      </c>
      <c r="F74" s="327"/>
      <c r="G74" s="328">
        <f t="shared" si="2"/>
        <v>60000</v>
      </c>
    </row>
    <row r="75" spans="1:7" ht="15" customHeight="1">
      <c r="A75" s="323" t="s">
        <v>1197</v>
      </c>
      <c r="B75" s="324" t="s">
        <v>1708</v>
      </c>
      <c r="C75" s="325">
        <v>500000</v>
      </c>
      <c r="D75" s="326">
        <v>50000</v>
      </c>
      <c r="E75" s="327"/>
      <c r="F75" s="327"/>
      <c r="G75" s="328">
        <f t="shared" si="2"/>
        <v>550000</v>
      </c>
    </row>
    <row r="76" spans="1:7" ht="15" customHeight="1">
      <c r="A76" s="323" t="s">
        <v>1200</v>
      </c>
      <c r="B76" s="324" t="s">
        <v>1709</v>
      </c>
      <c r="C76" s="325"/>
      <c r="D76" s="326"/>
      <c r="E76" s="327"/>
      <c r="F76" s="327">
        <v>11000</v>
      </c>
      <c r="G76" s="328">
        <f t="shared" si="2"/>
        <v>11000</v>
      </c>
    </row>
    <row r="77" spans="1:7" ht="15" customHeight="1">
      <c r="A77" s="323" t="s">
        <v>1203</v>
      </c>
      <c r="B77" s="332" t="s">
        <v>1710</v>
      </c>
      <c r="C77" s="325">
        <v>6000000</v>
      </c>
      <c r="D77" s="326"/>
      <c r="E77" s="327"/>
      <c r="F77" s="327"/>
      <c r="G77" s="328">
        <f t="shared" si="2"/>
        <v>6000000</v>
      </c>
    </row>
    <row r="78" spans="1:7" ht="15" customHeight="1">
      <c r="A78" s="323" t="s">
        <v>1206</v>
      </c>
      <c r="B78" s="324" t="s">
        <v>1711</v>
      </c>
      <c r="C78" s="325"/>
      <c r="D78" s="326"/>
      <c r="E78" s="327"/>
      <c r="F78" s="327">
        <v>13000</v>
      </c>
      <c r="G78" s="328">
        <f t="shared" si="2"/>
        <v>13000</v>
      </c>
    </row>
    <row r="79" spans="1:7" ht="15" customHeight="1">
      <c r="A79" s="323" t="s">
        <v>1209</v>
      </c>
      <c r="B79" s="324" t="s">
        <v>1712</v>
      </c>
      <c r="C79" s="325"/>
      <c r="D79" s="326"/>
      <c r="E79" s="327"/>
      <c r="F79" s="327">
        <v>224000</v>
      </c>
      <c r="G79" s="328">
        <f t="shared" si="2"/>
        <v>224000</v>
      </c>
    </row>
    <row r="80" spans="1:7" ht="15" customHeight="1">
      <c r="A80" s="323" t="s">
        <v>1212</v>
      </c>
      <c r="B80" s="324" t="s">
        <v>1713</v>
      </c>
      <c r="C80" s="325">
        <v>50000</v>
      </c>
      <c r="D80" s="326"/>
      <c r="E80" s="327"/>
      <c r="F80" s="327">
        <v>279000</v>
      </c>
      <c r="G80" s="328">
        <f t="shared" si="2"/>
        <v>329000</v>
      </c>
    </row>
    <row r="81" spans="1:7" ht="15" customHeight="1">
      <c r="A81" s="323" t="s">
        <v>1215</v>
      </c>
      <c r="B81" s="324" t="s">
        <v>1714</v>
      </c>
      <c r="C81" s="330">
        <v>50000</v>
      </c>
      <c r="D81" s="326"/>
      <c r="E81" s="327"/>
      <c r="F81" s="327"/>
      <c r="G81" s="328">
        <f t="shared" si="2"/>
        <v>50000</v>
      </c>
    </row>
    <row r="82" spans="1:7" ht="15" customHeight="1">
      <c r="A82" s="323" t="s">
        <v>1218</v>
      </c>
      <c r="B82" s="324" t="s">
        <v>1715</v>
      </c>
      <c r="C82" s="325">
        <v>600000</v>
      </c>
      <c r="D82" s="326"/>
      <c r="E82" s="327"/>
      <c r="F82" s="327"/>
      <c r="G82" s="328">
        <f t="shared" si="2"/>
        <v>600000</v>
      </c>
    </row>
    <row r="83" spans="1:7" ht="15.75" customHeight="1">
      <c r="A83" s="323" t="s">
        <v>1221</v>
      </c>
      <c r="B83" s="324" t="s">
        <v>1716</v>
      </c>
      <c r="C83" s="325"/>
      <c r="D83" s="326"/>
      <c r="E83" s="327"/>
      <c r="F83" s="327">
        <v>11000</v>
      </c>
      <c r="G83" s="328">
        <f t="shared" si="2"/>
        <v>11000</v>
      </c>
    </row>
    <row r="84" spans="2:7" ht="15.75" customHeight="1" thickBot="1">
      <c r="B84" s="324"/>
      <c r="C84" s="325"/>
      <c r="D84" s="326"/>
      <c r="E84" s="327"/>
      <c r="F84" s="327"/>
      <c r="G84" s="328"/>
    </row>
    <row r="85" spans="1:7" ht="15" customHeight="1" thickBot="1">
      <c r="A85" s="333"/>
      <c r="B85" s="334" t="s">
        <v>1717</v>
      </c>
      <c r="C85" s="335">
        <f>SUM(C7:C83)</f>
        <v>26680000</v>
      </c>
      <c r="D85" s="336">
        <f>SUM(D7:D83)</f>
        <v>8622000</v>
      </c>
      <c r="E85" s="336">
        <f>SUM(E7:E83)</f>
        <v>1610000</v>
      </c>
      <c r="F85" s="336">
        <f>SUM(F6:F83)</f>
        <v>8995000</v>
      </c>
      <c r="G85" s="337">
        <f>SUM(C85:F85)</f>
        <v>45907000</v>
      </c>
    </row>
    <row r="86" spans="2:7" ht="15" customHeight="1">
      <c r="B86" s="338"/>
      <c r="C86" s="339"/>
      <c r="D86" s="340"/>
      <c r="E86" s="341"/>
      <c r="F86" s="328"/>
      <c r="G86" s="328"/>
    </row>
    <row r="87" spans="2:7" ht="15" customHeight="1">
      <c r="B87" s="338"/>
      <c r="C87" s="339"/>
      <c r="D87" s="340"/>
      <c r="E87" s="341"/>
      <c r="F87" s="328"/>
      <c r="G87" s="328"/>
    </row>
    <row r="88" spans="2:7" ht="22.5" customHeight="1">
      <c r="B88" s="342" t="s">
        <v>1718</v>
      </c>
      <c r="C88" s="343"/>
      <c r="D88" s="344"/>
      <c r="E88" s="341"/>
      <c r="F88" s="341"/>
      <c r="G88" s="328"/>
    </row>
    <row r="89" spans="1:7" ht="15" customHeight="1">
      <c r="A89" s="323" t="s">
        <v>566</v>
      </c>
      <c r="B89" s="332" t="s">
        <v>1719</v>
      </c>
      <c r="C89" s="325"/>
      <c r="D89" s="345"/>
      <c r="E89" s="327">
        <v>30000</v>
      </c>
      <c r="F89" s="327"/>
      <c r="G89" s="328">
        <f>SUM(C89:F89)</f>
        <v>30000</v>
      </c>
    </row>
    <row r="90" spans="1:7" ht="15" customHeight="1">
      <c r="A90" s="323" t="s">
        <v>569</v>
      </c>
      <c r="B90" s="332" t="s">
        <v>1720</v>
      </c>
      <c r="C90" s="325">
        <v>300000</v>
      </c>
      <c r="D90" s="345"/>
      <c r="E90" s="327"/>
      <c r="F90" s="327"/>
      <c r="G90" s="328">
        <f>SUM(C90:F90)</f>
        <v>300000</v>
      </c>
    </row>
    <row r="91" spans="1:7" ht="15" customHeight="1">
      <c r="A91" s="323" t="s">
        <v>572</v>
      </c>
      <c r="B91" s="332" t="s">
        <v>1721</v>
      </c>
      <c r="C91" s="325">
        <v>2180000</v>
      </c>
      <c r="D91" s="345"/>
      <c r="E91" s="327"/>
      <c r="F91" s="327"/>
      <c r="G91" s="328">
        <v>2180000</v>
      </c>
    </row>
    <row r="92" spans="1:7" ht="15" customHeight="1">
      <c r="A92" s="323" t="s">
        <v>575</v>
      </c>
      <c r="B92" s="332" t="s">
        <v>1722</v>
      </c>
      <c r="C92" s="325"/>
      <c r="D92" s="345"/>
      <c r="E92" s="327">
        <v>80000</v>
      </c>
      <c r="F92" s="327"/>
      <c r="G92" s="328">
        <f>SUM(C92:F92)</f>
        <v>80000</v>
      </c>
    </row>
    <row r="93" spans="1:7" ht="15" customHeight="1">
      <c r="A93" s="323" t="s">
        <v>578</v>
      </c>
      <c r="B93" s="332" t="s">
        <v>1723</v>
      </c>
      <c r="C93" s="325">
        <v>200000</v>
      </c>
      <c r="D93" s="345"/>
      <c r="E93" s="327">
        <v>80000</v>
      </c>
      <c r="F93" s="327"/>
      <c r="G93" s="328">
        <f>SUM(C93:F93)</f>
        <v>280000</v>
      </c>
    </row>
    <row r="94" spans="1:7" ht="15" customHeight="1">
      <c r="A94" s="323" t="s">
        <v>581</v>
      </c>
      <c r="B94" s="332" t="s">
        <v>1724</v>
      </c>
      <c r="C94" s="325">
        <v>400000</v>
      </c>
      <c r="D94" s="345"/>
      <c r="E94" s="327"/>
      <c r="F94" s="327"/>
      <c r="G94" s="328">
        <f>SUM(C94:F94)</f>
        <v>400000</v>
      </c>
    </row>
    <row r="95" spans="1:7" ht="15" customHeight="1">
      <c r="A95" s="323" t="s">
        <v>584</v>
      </c>
      <c r="B95" s="332" t="s">
        <v>1725</v>
      </c>
      <c r="C95" s="325"/>
      <c r="D95" s="345"/>
      <c r="E95" s="327">
        <v>30000</v>
      </c>
      <c r="F95" s="327"/>
      <c r="G95" s="328">
        <f>SUM(C95:F95)</f>
        <v>30000</v>
      </c>
    </row>
    <row r="96" spans="1:7" ht="15" customHeight="1">
      <c r="A96" s="323" t="s">
        <v>587</v>
      </c>
      <c r="B96" s="332" t="s">
        <v>1726</v>
      </c>
      <c r="C96" s="325"/>
      <c r="D96" s="345"/>
      <c r="E96" s="327">
        <v>50000</v>
      </c>
      <c r="F96" s="327"/>
      <c r="G96" s="328">
        <f>SUM(C96:F96)</f>
        <v>50000</v>
      </c>
    </row>
    <row r="97" spans="1:7" ht="15" customHeight="1">
      <c r="A97" s="323" t="s">
        <v>590</v>
      </c>
      <c r="B97" s="332" t="s">
        <v>1727</v>
      </c>
      <c r="C97" s="325">
        <v>115000</v>
      </c>
      <c r="D97" s="345"/>
      <c r="E97" s="327"/>
      <c r="F97" s="327"/>
      <c r="G97" s="328">
        <v>65000</v>
      </c>
    </row>
    <row r="98" spans="1:7" ht="15" customHeight="1">
      <c r="A98" s="323" t="s">
        <v>612</v>
      </c>
      <c r="B98" s="332" t="s">
        <v>1728</v>
      </c>
      <c r="C98" s="325">
        <v>200000</v>
      </c>
      <c r="D98" s="345"/>
      <c r="E98" s="327"/>
      <c r="F98" s="327"/>
      <c r="G98" s="328">
        <f aca="true" t="shared" si="3" ref="G98:G129">SUM(C98:F98)</f>
        <v>200000</v>
      </c>
    </row>
    <row r="99" spans="1:7" ht="15" customHeight="1">
      <c r="A99" s="323" t="s">
        <v>615</v>
      </c>
      <c r="B99" s="332" t="s">
        <v>1729</v>
      </c>
      <c r="C99" s="325"/>
      <c r="D99" s="345"/>
      <c r="E99" s="327">
        <v>80000</v>
      </c>
      <c r="F99" s="327"/>
      <c r="G99" s="328">
        <f t="shared" si="3"/>
        <v>80000</v>
      </c>
    </row>
    <row r="100" spans="1:7" ht="15" customHeight="1">
      <c r="A100" s="323" t="s">
        <v>617</v>
      </c>
      <c r="B100" s="332" t="s">
        <v>1730</v>
      </c>
      <c r="C100" s="325">
        <v>100000</v>
      </c>
      <c r="D100" s="345"/>
      <c r="E100" s="327"/>
      <c r="F100" s="327"/>
      <c r="G100" s="328">
        <f t="shared" si="3"/>
        <v>100000</v>
      </c>
    </row>
    <row r="101" spans="1:7" ht="15" customHeight="1">
      <c r="A101" s="323" t="s">
        <v>620</v>
      </c>
      <c r="B101" s="332" t="s">
        <v>1731</v>
      </c>
      <c r="C101" s="325">
        <v>515000</v>
      </c>
      <c r="D101" s="345"/>
      <c r="E101" s="327"/>
      <c r="F101" s="327"/>
      <c r="G101" s="328">
        <f t="shared" si="3"/>
        <v>515000</v>
      </c>
    </row>
    <row r="102" spans="1:7" ht="15" customHeight="1">
      <c r="A102" s="323" t="s">
        <v>623</v>
      </c>
      <c r="B102" s="332" t="s">
        <v>1732</v>
      </c>
      <c r="C102" s="325">
        <v>50000</v>
      </c>
      <c r="D102" s="345"/>
      <c r="E102" s="327"/>
      <c r="F102" s="327"/>
      <c r="G102" s="328">
        <f t="shared" si="3"/>
        <v>50000</v>
      </c>
    </row>
    <row r="103" spans="1:7" ht="15" customHeight="1">
      <c r="A103" s="323" t="s">
        <v>626</v>
      </c>
      <c r="B103" s="332" t="s">
        <v>1733</v>
      </c>
      <c r="C103" s="325">
        <v>50000</v>
      </c>
      <c r="D103" s="345"/>
      <c r="E103" s="327"/>
      <c r="F103" s="327"/>
      <c r="G103" s="328">
        <f t="shared" si="3"/>
        <v>50000</v>
      </c>
    </row>
    <row r="104" spans="1:7" ht="15" customHeight="1">
      <c r="A104" s="323" t="s">
        <v>629</v>
      </c>
      <c r="B104" s="332" t="s">
        <v>1734</v>
      </c>
      <c r="C104" s="325">
        <v>350000</v>
      </c>
      <c r="D104" s="345"/>
      <c r="E104" s="327">
        <v>100000</v>
      </c>
      <c r="F104" s="327"/>
      <c r="G104" s="328">
        <f t="shared" si="3"/>
        <v>450000</v>
      </c>
    </row>
    <row r="105" spans="1:7" ht="15" customHeight="1">
      <c r="A105" s="323" t="s">
        <v>632</v>
      </c>
      <c r="B105" s="332" t="s">
        <v>1735</v>
      </c>
      <c r="C105" s="325"/>
      <c r="D105" s="345"/>
      <c r="E105" s="327">
        <v>30000</v>
      </c>
      <c r="F105" s="327"/>
      <c r="G105" s="328">
        <f t="shared" si="3"/>
        <v>30000</v>
      </c>
    </row>
    <row r="106" spans="1:7" ht="15" customHeight="1">
      <c r="A106" s="323" t="s">
        <v>634</v>
      </c>
      <c r="B106" s="332" t="s">
        <v>1736</v>
      </c>
      <c r="C106" s="325">
        <v>25150000</v>
      </c>
      <c r="D106" s="345"/>
      <c r="E106" s="327"/>
      <c r="F106" s="327"/>
      <c r="G106" s="328">
        <f t="shared" si="3"/>
        <v>25150000</v>
      </c>
    </row>
    <row r="107" spans="1:7" ht="15" customHeight="1">
      <c r="A107" s="323" t="s">
        <v>637</v>
      </c>
      <c r="B107" s="332" t="s">
        <v>1737</v>
      </c>
      <c r="C107" s="325">
        <v>2759400</v>
      </c>
      <c r="D107" s="345"/>
      <c r="E107" s="327"/>
      <c r="F107" s="327"/>
      <c r="G107" s="328">
        <f t="shared" si="3"/>
        <v>2759400</v>
      </c>
    </row>
    <row r="108" spans="1:7" ht="15" customHeight="1">
      <c r="A108" s="323" t="s">
        <v>640</v>
      </c>
      <c r="B108" s="332" t="s">
        <v>1738</v>
      </c>
      <c r="C108" s="325">
        <v>100000</v>
      </c>
      <c r="D108" s="345"/>
      <c r="E108" s="327">
        <v>70000</v>
      </c>
      <c r="F108" s="327"/>
      <c r="G108" s="328">
        <f t="shared" si="3"/>
        <v>170000</v>
      </c>
    </row>
    <row r="109" spans="1:7" ht="15" customHeight="1">
      <c r="A109" s="323" t="s">
        <v>643</v>
      </c>
      <c r="B109" s="332" t="s">
        <v>1739</v>
      </c>
      <c r="C109" s="325">
        <v>50000</v>
      </c>
      <c r="D109" s="345"/>
      <c r="E109" s="327">
        <v>100000</v>
      </c>
      <c r="F109" s="327"/>
      <c r="G109" s="328">
        <f t="shared" si="3"/>
        <v>150000</v>
      </c>
    </row>
    <row r="110" spans="1:7" ht="15" customHeight="1">
      <c r="A110" s="323" t="s">
        <v>646</v>
      </c>
      <c r="B110" s="332" t="s">
        <v>1740</v>
      </c>
      <c r="C110" s="325"/>
      <c r="D110" s="345"/>
      <c r="E110" s="327">
        <v>130000</v>
      </c>
      <c r="F110" s="327"/>
      <c r="G110" s="328">
        <f t="shared" si="3"/>
        <v>130000</v>
      </c>
    </row>
    <row r="111" spans="1:7" ht="15" customHeight="1">
      <c r="A111" s="323" t="s">
        <v>649</v>
      </c>
      <c r="B111" s="332" t="s">
        <v>1741</v>
      </c>
      <c r="C111" s="325">
        <v>150000</v>
      </c>
      <c r="D111" s="345"/>
      <c r="E111" s="327"/>
      <c r="F111" s="327"/>
      <c r="G111" s="328">
        <f t="shared" si="3"/>
        <v>150000</v>
      </c>
    </row>
    <row r="112" spans="1:7" ht="15" customHeight="1">
      <c r="A112" s="323" t="s">
        <v>652</v>
      </c>
      <c r="B112" s="332" t="s">
        <v>1742</v>
      </c>
      <c r="C112" s="325">
        <v>335000</v>
      </c>
      <c r="D112" s="345"/>
      <c r="E112" s="327"/>
      <c r="F112" s="327"/>
      <c r="G112" s="328">
        <f t="shared" si="3"/>
        <v>335000</v>
      </c>
    </row>
    <row r="113" spans="1:7" ht="15" customHeight="1">
      <c r="A113" s="323" t="s">
        <v>655</v>
      </c>
      <c r="B113" s="332" t="s">
        <v>1743</v>
      </c>
      <c r="C113" s="325"/>
      <c r="D113" s="345"/>
      <c r="E113" s="327">
        <v>50000</v>
      </c>
      <c r="F113" s="327"/>
      <c r="G113" s="328">
        <f t="shared" si="3"/>
        <v>50000</v>
      </c>
    </row>
    <row r="114" spans="1:7" ht="15" customHeight="1">
      <c r="A114" s="323" t="s">
        <v>658</v>
      </c>
      <c r="B114" s="332" t="s">
        <v>1744</v>
      </c>
      <c r="C114" s="325"/>
      <c r="D114" s="345"/>
      <c r="E114" s="327">
        <v>50000</v>
      </c>
      <c r="F114" s="327"/>
      <c r="G114" s="328">
        <f t="shared" si="3"/>
        <v>50000</v>
      </c>
    </row>
    <row r="115" spans="1:7" ht="15" customHeight="1">
      <c r="A115" s="323" t="s">
        <v>801</v>
      </c>
      <c r="B115" s="332" t="s">
        <v>1745</v>
      </c>
      <c r="C115" s="325">
        <v>70000</v>
      </c>
      <c r="D115" s="345"/>
      <c r="E115" s="327"/>
      <c r="F115" s="327"/>
      <c r="G115" s="328">
        <f t="shared" si="3"/>
        <v>70000</v>
      </c>
    </row>
    <row r="116" spans="1:7" ht="15" customHeight="1">
      <c r="A116" s="323" t="s">
        <v>804</v>
      </c>
      <c r="B116" s="332" t="s">
        <v>1746</v>
      </c>
      <c r="C116" s="325">
        <v>75000</v>
      </c>
      <c r="D116" s="346">
        <v>80000</v>
      </c>
      <c r="E116" s="327">
        <v>130000</v>
      </c>
      <c r="F116" s="327"/>
      <c r="G116" s="328">
        <f t="shared" si="3"/>
        <v>285000</v>
      </c>
    </row>
    <row r="117" spans="1:7" ht="15" customHeight="1">
      <c r="A117" s="323" t="s">
        <v>807</v>
      </c>
      <c r="B117" s="332" t="s">
        <v>1747</v>
      </c>
      <c r="C117" s="325">
        <v>885000</v>
      </c>
      <c r="D117" s="345"/>
      <c r="E117" s="327"/>
      <c r="F117" s="327">
        <v>10000</v>
      </c>
      <c r="G117" s="328">
        <f t="shared" si="3"/>
        <v>895000</v>
      </c>
    </row>
    <row r="118" spans="1:7" ht="15" customHeight="1">
      <c r="A118" s="323" t="s">
        <v>810</v>
      </c>
      <c r="B118" s="332" t="s">
        <v>1748</v>
      </c>
      <c r="C118" s="325">
        <v>50000</v>
      </c>
      <c r="D118" s="345"/>
      <c r="E118" s="327"/>
      <c r="F118" s="327"/>
      <c r="G118" s="328">
        <f t="shared" si="3"/>
        <v>50000</v>
      </c>
    </row>
    <row r="119" spans="1:7" ht="15" customHeight="1">
      <c r="A119" s="323" t="s">
        <v>813</v>
      </c>
      <c r="B119" s="347" t="s">
        <v>1749</v>
      </c>
      <c r="C119" s="325"/>
      <c r="D119" s="345"/>
      <c r="E119" s="327">
        <v>35000</v>
      </c>
      <c r="F119" s="327"/>
      <c r="G119" s="328">
        <f t="shared" si="3"/>
        <v>35000</v>
      </c>
    </row>
    <row r="120" spans="1:7" ht="15" customHeight="1">
      <c r="A120" s="323" t="s">
        <v>816</v>
      </c>
      <c r="B120" s="347" t="s">
        <v>1750</v>
      </c>
      <c r="C120" s="325">
        <v>2000000</v>
      </c>
      <c r="D120" s="345">
        <v>500000</v>
      </c>
      <c r="E120" s="327"/>
      <c r="F120" s="327"/>
      <c r="G120" s="328">
        <f t="shared" si="3"/>
        <v>2500000</v>
      </c>
    </row>
    <row r="121" spans="1:7" ht="15" customHeight="1">
      <c r="A121" s="323" t="s">
        <v>819</v>
      </c>
      <c r="B121" s="347" t="s">
        <v>1751</v>
      </c>
      <c r="C121" s="325">
        <v>450000</v>
      </c>
      <c r="D121" s="345"/>
      <c r="E121" s="327"/>
      <c r="F121" s="327">
        <v>57000</v>
      </c>
      <c r="G121" s="328">
        <f t="shared" si="3"/>
        <v>507000</v>
      </c>
    </row>
    <row r="122" spans="1:7" ht="15" customHeight="1">
      <c r="A122" s="323" t="s">
        <v>822</v>
      </c>
      <c r="B122" s="347" t="s">
        <v>1752</v>
      </c>
      <c r="C122" s="325">
        <v>95000</v>
      </c>
      <c r="D122" s="345"/>
      <c r="E122" s="327">
        <v>70000</v>
      </c>
      <c r="F122" s="327"/>
      <c r="G122" s="328">
        <f t="shared" si="3"/>
        <v>165000</v>
      </c>
    </row>
    <row r="123" spans="1:7" ht="15" customHeight="1">
      <c r="A123" s="323" t="s">
        <v>825</v>
      </c>
      <c r="B123" s="347" t="s">
        <v>1753</v>
      </c>
      <c r="C123" s="325">
        <v>1500000</v>
      </c>
      <c r="D123" s="345"/>
      <c r="E123" s="327"/>
      <c r="F123" s="327"/>
      <c r="G123" s="328">
        <f t="shared" si="3"/>
        <v>1500000</v>
      </c>
    </row>
    <row r="124" spans="1:7" ht="15" customHeight="1">
      <c r="A124" s="323" t="s">
        <v>828</v>
      </c>
      <c r="B124" s="347" t="s">
        <v>1754</v>
      </c>
      <c r="C124" s="325">
        <v>200000</v>
      </c>
      <c r="D124" s="345"/>
      <c r="E124" s="327"/>
      <c r="F124" s="327"/>
      <c r="G124" s="328">
        <f t="shared" si="3"/>
        <v>200000</v>
      </c>
    </row>
    <row r="125" spans="1:7" ht="15" customHeight="1">
      <c r="A125" s="323" t="s">
        <v>831</v>
      </c>
      <c r="B125" s="347" t="s">
        <v>1755</v>
      </c>
      <c r="C125" s="325"/>
      <c r="D125" s="345"/>
      <c r="E125" s="327">
        <v>50000</v>
      </c>
      <c r="F125" s="327"/>
      <c r="G125" s="328">
        <f t="shared" si="3"/>
        <v>50000</v>
      </c>
    </row>
    <row r="126" spans="1:7" ht="15" customHeight="1">
      <c r="A126" s="323" t="s">
        <v>1105</v>
      </c>
      <c r="B126" s="347" t="s">
        <v>1756</v>
      </c>
      <c r="C126" s="325"/>
      <c r="D126" s="345"/>
      <c r="E126" s="327">
        <v>90000</v>
      </c>
      <c r="F126" s="327"/>
      <c r="G126" s="328">
        <f t="shared" si="3"/>
        <v>90000</v>
      </c>
    </row>
    <row r="127" spans="1:7" ht="15" customHeight="1">
      <c r="A127" s="323" t="s">
        <v>1108</v>
      </c>
      <c r="B127" s="347" t="s">
        <v>1757</v>
      </c>
      <c r="C127" s="325"/>
      <c r="D127" s="345"/>
      <c r="E127" s="327">
        <v>40000</v>
      </c>
      <c r="F127" s="327"/>
      <c r="G127" s="328">
        <f t="shared" si="3"/>
        <v>40000</v>
      </c>
    </row>
    <row r="128" spans="1:7" ht="15" customHeight="1">
      <c r="A128" s="323" t="s">
        <v>1111</v>
      </c>
      <c r="B128" s="347" t="s">
        <v>1758</v>
      </c>
      <c r="C128" s="325"/>
      <c r="D128" s="345"/>
      <c r="E128" s="327">
        <v>50000</v>
      </c>
      <c r="F128" s="327"/>
      <c r="G128" s="328">
        <f t="shared" si="3"/>
        <v>50000</v>
      </c>
    </row>
    <row r="129" spans="1:7" ht="15" customHeight="1">
      <c r="A129" s="323" t="s">
        <v>1114</v>
      </c>
      <c r="B129" s="347" t="s">
        <v>1759</v>
      </c>
      <c r="C129" s="325">
        <v>50000</v>
      </c>
      <c r="D129" s="345"/>
      <c r="E129" s="327"/>
      <c r="F129" s="327"/>
      <c r="G129" s="328">
        <f t="shared" si="3"/>
        <v>50000</v>
      </c>
    </row>
    <row r="130" spans="1:7" ht="15" customHeight="1">
      <c r="A130" s="323" t="s">
        <v>1117</v>
      </c>
      <c r="B130" s="347" t="s">
        <v>1760</v>
      </c>
      <c r="C130" s="325">
        <v>150000</v>
      </c>
      <c r="D130" s="345"/>
      <c r="E130" s="327"/>
      <c r="F130" s="327"/>
      <c r="G130" s="328">
        <f aca="true" t="shared" si="4" ref="G130:G161">SUM(C130:F130)</f>
        <v>150000</v>
      </c>
    </row>
    <row r="131" spans="1:7" ht="15" customHeight="1">
      <c r="A131" s="323" t="s">
        <v>1120</v>
      </c>
      <c r="B131" s="347" t="s">
        <v>1761</v>
      </c>
      <c r="C131" s="325"/>
      <c r="D131" s="345"/>
      <c r="E131" s="327"/>
      <c r="F131" s="327">
        <v>14000</v>
      </c>
      <c r="G131" s="328">
        <f t="shared" si="4"/>
        <v>14000</v>
      </c>
    </row>
    <row r="132" spans="1:7" ht="15" customHeight="1">
      <c r="A132" s="323" t="s">
        <v>1123</v>
      </c>
      <c r="B132" s="347" t="s">
        <v>1762</v>
      </c>
      <c r="C132" s="325"/>
      <c r="D132" s="345"/>
      <c r="E132" s="327">
        <v>60000</v>
      </c>
      <c r="F132" s="327"/>
      <c r="G132" s="328">
        <f t="shared" si="4"/>
        <v>60000</v>
      </c>
    </row>
    <row r="133" spans="1:7" ht="15" customHeight="1">
      <c r="A133" s="323" t="s">
        <v>1126</v>
      </c>
      <c r="B133" s="347" t="s">
        <v>1763</v>
      </c>
      <c r="C133" s="325">
        <v>200000</v>
      </c>
      <c r="D133" s="345"/>
      <c r="E133" s="327"/>
      <c r="F133" s="327"/>
      <c r="G133" s="328">
        <f t="shared" si="4"/>
        <v>200000</v>
      </c>
    </row>
    <row r="134" spans="1:7" ht="15" customHeight="1">
      <c r="A134" s="323" t="s">
        <v>1129</v>
      </c>
      <c r="B134" s="347" t="s">
        <v>1764</v>
      </c>
      <c r="C134" s="325"/>
      <c r="D134" s="345"/>
      <c r="E134" s="327">
        <v>110000</v>
      </c>
      <c r="F134" s="327"/>
      <c r="G134" s="328">
        <f t="shared" si="4"/>
        <v>110000</v>
      </c>
    </row>
    <row r="135" spans="1:7" ht="15" customHeight="1">
      <c r="A135" s="323" t="s">
        <v>1132</v>
      </c>
      <c r="B135" s="347" t="s">
        <v>1765</v>
      </c>
      <c r="C135" s="325"/>
      <c r="D135" s="345"/>
      <c r="E135" s="327">
        <v>94000</v>
      </c>
      <c r="F135" s="327"/>
      <c r="G135" s="328">
        <f t="shared" si="4"/>
        <v>94000</v>
      </c>
    </row>
    <row r="136" spans="1:7" ht="15" customHeight="1">
      <c r="A136" s="323" t="s">
        <v>1135</v>
      </c>
      <c r="B136" s="347" t="s">
        <v>1766</v>
      </c>
      <c r="C136" s="325">
        <v>210000</v>
      </c>
      <c r="D136" s="345"/>
      <c r="E136" s="327"/>
      <c r="F136" s="327"/>
      <c r="G136" s="328">
        <f t="shared" si="4"/>
        <v>210000</v>
      </c>
    </row>
    <row r="137" spans="1:7" ht="15" customHeight="1">
      <c r="A137" s="323" t="s">
        <v>1138</v>
      </c>
      <c r="B137" s="347" t="s">
        <v>1767</v>
      </c>
      <c r="C137" s="325">
        <v>250000</v>
      </c>
      <c r="D137" s="345"/>
      <c r="E137" s="327"/>
      <c r="F137" s="327"/>
      <c r="G137" s="328">
        <f t="shared" si="4"/>
        <v>250000</v>
      </c>
    </row>
    <row r="138" spans="1:7" ht="15" customHeight="1">
      <c r="A138" s="323" t="s">
        <v>1141</v>
      </c>
      <c r="B138" s="347" t="s">
        <v>1768</v>
      </c>
      <c r="C138" s="325"/>
      <c r="D138" s="345"/>
      <c r="E138" s="327"/>
      <c r="F138" s="327">
        <v>26000</v>
      </c>
      <c r="G138" s="328">
        <f t="shared" si="4"/>
        <v>26000</v>
      </c>
    </row>
    <row r="139" spans="1:7" ht="15" customHeight="1">
      <c r="A139" s="323" t="s">
        <v>1144</v>
      </c>
      <c r="B139" s="347" t="s">
        <v>1769</v>
      </c>
      <c r="C139" s="325">
        <v>100000</v>
      </c>
      <c r="D139" s="345"/>
      <c r="E139" s="327"/>
      <c r="F139" s="327"/>
      <c r="G139" s="328">
        <f t="shared" si="4"/>
        <v>100000</v>
      </c>
    </row>
    <row r="140" spans="1:7" ht="15" customHeight="1">
      <c r="A140" s="323" t="s">
        <v>1147</v>
      </c>
      <c r="B140" s="347" t="s">
        <v>1770</v>
      </c>
      <c r="C140" s="325"/>
      <c r="D140" s="345"/>
      <c r="E140" s="327">
        <v>100000</v>
      </c>
      <c r="F140" s="327"/>
      <c r="G140" s="328">
        <f t="shared" si="4"/>
        <v>100000</v>
      </c>
    </row>
    <row r="141" spans="1:7" ht="15" customHeight="1">
      <c r="A141" s="323" t="s">
        <v>1150</v>
      </c>
      <c r="B141" s="347" t="s">
        <v>1771</v>
      </c>
      <c r="C141" s="325">
        <v>50000</v>
      </c>
      <c r="D141" s="346">
        <v>80000</v>
      </c>
      <c r="E141" s="327">
        <v>80000</v>
      </c>
      <c r="F141" s="327"/>
      <c r="G141" s="328">
        <f t="shared" si="4"/>
        <v>210000</v>
      </c>
    </row>
    <row r="142" spans="1:7" ht="15" customHeight="1">
      <c r="A142" s="323" t="s">
        <v>1152</v>
      </c>
      <c r="B142" s="347" t="s">
        <v>1772</v>
      </c>
      <c r="C142" s="325"/>
      <c r="D142" s="345"/>
      <c r="E142" s="327">
        <v>10000</v>
      </c>
      <c r="F142" s="327"/>
      <c r="G142" s="328">
        <f t="shared" si="4"/>
        <v>10000</v>
      </c>
    </row>
    <row r="143" spans="1:7" ht="15" customHeight="1">
      <c r="A143" s="323" t="s">
        <v>1155</v>
      </c>
      <c r="B143" s="347" t="s">
        <v>1773</v>
      </c>
      <c r="C143" s="325">
        <v>50000</v>
      </c>
      <c r="D143" s="345">
        <v>100000</v>
      </c>
      <c r="E143" s="327">
        <v>100000</v>
      </c>
      <c r="F143" s="327">
        <v>170000</v>
      </c>
      <c r="G143" s="328">
        <f t="shared" si="4"/>
        <v>420000</v>
      </c>
    </row>
    <row r="144" spans="1:7" ht="15" customHeight="1">
      <c r="A144" s="323" t="s">
        <v>1158</v>
      </c>
      <c r="B144" s="347" t="s">
        <v>1774</v>
      </c>
      <c r="C144" s="325">
        <v>150000</v>
      </c>
      <c r="D144" s="345"/>
      <c r="E144" s="327"/>
      <c r="F144" s="327">
        <v>429000</v>
      </c>
      <c r="G144" s="328">
        <f t="shared" si="4"/>
        <v>579000</v>
      </c>
    </row>
    <row r="145" spans="1:7" ht="15" customHeight="1">
      <c r="A145" s="323" t="s">
        <v>1161</v>
      </c>
      <c r="B145" s="347" t="s">
        <v>1775</v>
      </c>
      <c r="C145" s="325">
        <v>50000</v>
      </c>
      <c r="D145" s="345"/>
      <c r="E145" s="327"/>
      <c r="F145" s="327"/>
      <c r="G145" s="328">
        <f t="shared" si="4"/>
        <v>50000</v>
      </c>
    </row>
    <row r="146" spans="1:7" ht="15" customHeight="1">
      <c r="A146" s="323" t="s">
        <v>1164</v>
      </c>
      <c r="B146" s="347" t="s">
        <v>1776</v>
      </c>
      <c r="C146" s="325">
        <v>3000000</v>
      </c>
      <c r="D146" s="345"/>
      <c r="E146" s="327"/>
      <c r="F146" s="327"/>
      <c r="G146" s="328">
        <f t="shared" si="4"/>
        <v>3000000</v>
      </c>
    </row>
    <row r="147" spans="1:7" ht="15" customHeight="1">
      <c r="A147" s="323" t="s">
        <v>1167</v>
      </c>
      <c r="B147" s="347" t="s">
        <v>1777</v>
      </c>
      <c r="C147" s="325">
        <v>450000</v>
      </c>
      <c r="D147" s="345"/>
      <c r="E147" s="327"/>
      <c r="F147" s="327"/>
      <c r="G147" s="328">
        <f t="shared" si="4"/>
        <v>450000</v>
      </c>
    </row>
    <row r="148" spans="1:7" ht="15" customHeight="1">
      <c r="A148" s="323" t="s">
        <v>1170</v>
      </c>
      <c r="B148" s="347" t="s">
        <v>1778</v>
      </c>
      <c r="C148" s="325">
        <v>200000</v>
      </c>
      <c r="D148" s="345"/>
      <c r="E148" s="327"/>
      <c r="F148" s="327"/>
      <c r="G148" s="328">
        <f t="shared" si="4"/>
        <v>200000</v>
      </c>
    </row>
    <row r="149" spans="1:7" ht="15" customHeight="1">
      <c r="A149" s="323" t="s">
        <v>1173</v>
      </c>
      <c r="B149" s="347" t="s">
        <v>1779</v>
      </c>
      <c r="C149" s="325">
        <v>150000</v>
      </c>
      <c r="D149" s="345"/>
      <c r="E149" s="327"/>
      <c r="F149" s="327"/>
      <c r="G149" s="328">
        <f t="shared" si="4"/>
        <v>150000</v>
      </c>
    </row>
    <row r="150" spans="1:7" ht="15" customHeight="1">
      <c r="A150" s="323" t="s">
        <v>1176</v>
      </c>
      <c r="B150" s="347" t="s">
        <v>1780</v>
      </c>
      <c r="C150" s="325">
        <v>400000</v>
      </c>
      <c r="D150" s="345"/>
      <c r="E150" s="327"/>
      <c r="F150" s="327"/>
      <c r="G150" s="328">
        <f t="shared" si="4"/>
        <v>400000</v>
      </c>
    </row>
    <row r="151" spans="1:7" ht="15" customHeight="1">
      <c r="A151" s="323" t="s">
        <v>1179</v>
      </c>
      <c r="B151" s="347" t="s">
        <v>1781</v>
      </c>
      <c r="C151" s="325">
        <v>1166600</v>
      </c>
      <c r="D151" s="345"/>
      <c r="E151" s="327">
        <v>30000</v>
      </c>
      <c r="F151" s="327"/>
      <c r="G151" s="328">
        <f t="shared" si="4"/>
        <v>1196600</v>
      </c>
    </row>
    <row r="152" spans="1:7" ht="15" customHeight="1">
      <c r="A152" s="323" t="s">
        <v>1182</v>
      </c>
      <c r="B152" s="347" t="s">
        <v>1782</v>
      </c>
      <c r="C152" s="325"/>
      <c r="D152" s="345"/>
      <c r="E152" s="327"/>
      <c r="F152" s="327">
        <v>22000</v>
      </c>
      <c r="G152" s="328">
        <f t="shared" si="4"/>
        <v>22000</v>
      </c>
    </row>
    <row r="153" spans="1:7" ht="15" customHeight="1">
      <c r="A153" s="323" t="s">
        <v>1185</v>
      </c>
      <c r="B153" s="347" t="s">
        <v>1783</v>
      </c>
      <c r="C153" s="325"/>
      <c r="D153" s="345"/>
      <c r="E153" s="327"/>
      <c r="F153" s="327">
        <v>833000</v>
      </c>
      <c r="G153" s="328">
        <f t="shared" si="4"/>
        <v>833000</v>
      </c>
    </row>
    <row r="154" spans="1:7" ht="15" customHeight="1">
      <c r="A154" s="323" t="s">
        <v>1188</v>
      </c>
      <c r="B154" s="347" t="s">
        <v>1784</v>
      </c>
      <c r="C154" s="325">
        <v>700000</v>
      </c>
      <c r="D154" s="345"/>
      <c r="E154" s="327">
        <v>150000</v>
      </c>
      <c r="F154" s="327"/>
      <c r="G154" s="328">
        <f t="shared" si="4"/>
        <v>850000</v>
      </c>
    </row>
    <row r="155" spans="1:7" ht="15" customHeight="1">
      <c r="A155" s="323" t="s">
        <v>1191</v>
      </c>
      <c r="B155" s="347" t="s">
        <v>1785</v>
      </c>
      <c r="C155" s="325">
        <v>800000</v>
      </c>
      <c r="D155" s="345"/>
      <c r="E155" s="327"/>
      <c r="F155" s="327"/>
      <c r="G155" s="328">
        <f t="shared" si="4"/>
        <v>800000</v>
      </c>
    </row>
    <row r="156" spans="1:7" ht="15" customHeight="1">
      <c r="A156" s="323" t="s">
        <v>1194</v>
      </c>
      <c r="B156" s="347" t="s">
        <v>1786</v>
      </c>
      <c r="C156" s="325">
        <v>100000</v>
      </c>
      <c r="D156" s="345"/>
      <c r="E156" s="327"/>
      <c r="F156" s="327"/>
      <c r="G156" s="328">
        <f t="shared" si="4"/>
        <v>100000</v>
      </c>
    </row>
    <row r="157" spans="1:7" ht="15" customHeight="1">
      <c r="A157" s="323" t="s">
        <v>1197</v>
      </c>
      <c r="B157" s="347" t="s">
        <v>1787</v>
      </c>
      <c r="C157" s="325"/>
      <c r="D157" s="345"/>
      <c r="E157" s="327"/>
      <c r="F157" s="327">
        <v>147000</v>
      </c>
      <c r="G157" s="328">
        <f t="shared" si="4"/>
        <v>147000</v>
      </c>
    </row>
    <row r="158" spans="1:7" ht="15" customHeight="1">
      <c r="A158" s="323" t="s">
        <v>1200</v>
      </c>
      <c r="B158" s="347" t="s">
        <v>1788</v>
      </c>
      <c r="C158" s="325">
        <v>100000</v>
      </c>
      <c r="D158" s="345"/>
      <c r="E158" s="327"/>
      <c r="F158" s="327"/>
      <c r="G158" s="328">
        <f t="shared" si="4"/>
        <v>100000</v>
      </c>
    </row>
    <row r="159" spans="1:7" ht="15" customHeight="1">
      <c r="A159" s="323" t="s">
        <v>1203</v>
      </c>
      <c r="B159" s="347" t="s">
        <v>1789</v>
      </c>
      <c r="C159" s="325">
        <v>1500000</v>
      </c>
      <c r="D159" s="345"/>
      <c r="E159" s="327"/>
      <c r="F159" s="327"/>
      <c r="G159" s="328">
        <f t="shared" si="4"/>
        <v>1500000</v>
      </c>
    </row>
    <row r="160" spans="1:7" ht="15" customHeight="1">
      <c r="A160" s="323" t="s">
        <v>1206</v>
      </c>
      <c r="B160" s="347" t="s">
        <v>1790</v>
      </c>
      <c r="C160" s="325">
        <v>11467200</v>
      </c>
      <c r="D160" s="345"/>
      <c r="E160" s="327"/>
      <c r="F160" s="327">
        <v>30000</v>
      </c>
      <c r="G160" s="328">
        <f t="shared" si="4"/>
        <v>11497200</v>
      </c>
    </row>
    <row r="161" spans="1:7" ht="15" customHeight="1">
      <c r="A161" s="323" t="s">
        <v>1209</v>
      </c>
      <c r="B161" s="347" t="s">
        <v>1791</v>
      </c>
      <c r="C161" s="325">
        <v>200000</v>
      </c>
      <c r="D161" s="345"/>
      <c r="E161" s="327"/>
      <c r="F161" s="327"/>
      <c r="G161" s="328">
        <f t="shared" si="4"/>
        <v>200000</v>
      </c>
    </row>
    <row r="162" spans="1:7" ht="15" customHeight="1">
      <c r="A162" s="323" t="s">
        <v>1212</v>
      </c>
      <c r="B162" s="347" t="s">
        <v>1792</v>
      </c>
      <c r="C162" s="325">
        <v>50000</v>
      </c>
      <c r="D162" s="346">
        <v>100000</v>
      </c>
      <c r="E162" s="327">
        <v>50000</v>
      </c>
      <c r="F162" s="327"/>
      <c r="G162" s="328">
        <f aca="true" t="shared" si="5" ref="G162:G193">SUM(C162:F162)</f>
        <v>200000</v>
      </c>
    </row>
    <row r="163" spans="1:7" ht="15" customHeight="1">
      <c r="A163" s="323" t="s">
        <v>1215</v>
      </c>
      <c r="B163" s="347" t="s">
        <v>1793</v>
      </c>
      <c r="C163" s="325">
        <v>13661670</v>
      </c>
      <c r="D163" s="345"/>
      <c r="E163" s="327"/>
      <c r="F163" s="327">
        <v>1503000</v>
      </c>
      <c r="G163" s="328">
        <f t="shared" si="5"/>
        <v>15164670</v>
      </c>
    </row>
    <row r="164" spans="1:7" ht="15" customHeight="1">
      <c r="A164" s="323" t="s">
        <v>1218</v>
      </c>
      <c r="B164" s="347" t="s">
        <v>1794</v>
      </c>
      <c r="C164" s="325"/>
      <c r="D164" s="345"/>
      <c r="E164" s="327"/>
      <c r="F164" s="327">
        <v>40000</v>
      </c>
      <c r="G164" s="328">
        <f t="shared" si="5"/>
        <v>40000</v>
      </c>
    </row>
    <row r="165" spans="1:7" ht="15" customHeight="1">
      <c r="A165" s="323" t="s">
        <v>1221</v>
      </c>
      <c r="B165" s="347" t="s">
        <v>1795</v>
      </c>
      <c r="C165" s="325">
        <v>2217060</v>
      </c>
      <c r="D165" s="345"/>
      <c r="E165" s="327"/>
      <c r="F165" s="327"/>
      <c r="G165" s="328">
        <f t="shared" si="5"/>
        <v>2217060</v>
      </c>
    </row>
    <row r="166" spans="1:7" ht="15" customHeight="1">
      <c r="A166" s="323" t="s">
        <v>1224</v>
      </c>
      <c r="B166" s="347" t="s">
        <v>1796</v>
      </c>
      <c r="C166" s="325">
        <v>400000</v>
      </c>
      <c r="D166" s="345"/>
      <c r="E166" s="327"/>
      <c r="F166" s="327"/>
      <c r="G166" s="328">
        <f t="shared" si="5"/>
        <v>400000</v>
      </c>
    </row>
    <row r="167" spans="1:7" ht="15" customHeight="1">
      <c r="A167" s="323" t="s">
        <v>1227</v>
      </c>
      <c r="B167" s="347" t="s">
        <v>1797</v>
      </c>
      <c r="C167" s="325"/>
      <c r="D167" s="345"/>
      <c r="E167" s="327">
        <v>75000</v>
      </c>
      <c r="F167" s="327"/>
      <c r="G167" s="328">
        <f t="shared" si="5"/>
        <v>75000</v>
      </c>
    </row>
    <row r="168" spans="1:7" ht="15" customHeight="1">
      <c r="A168" s="323" t="s">
        <v>1230</v>
      </c>
      <c r="B168" s="347" t="s">
        <v>1798</v>
      </c>
      <c r="C168" s="325">
        <v>330000</v>
      </c>
      <c r="D168" s="345"/>
      <c r="E168" s="327"/>
      <c r="F168" s="327">
        <v>68000</v>
      </c>
      <c r="G168" s="328">
        <f t="shared" si="5"/>
        <v>398000</v>
      </c>
    </row>
    <row r="169" spans="1:7" ht="15" customHeight="1">
      <c r="A169" s="323" t="s">
        <v>1233</v>
      </c>
      <c r="B169" s="347" t="s">
        <v>1799</v>
      </c>
      <c r="C169" s="325">
        <v>794600</v>
      </c>
      <c r="D169" s="345"/>
      <c r="E169" s="327"/>
      <c r="F169" s="327"/>
      <c r="G169" s="328">
        <f t="shared" si="5"/>
        <v>794600</v>
      </c>
    </row>
    <row r="170" spans="1:7" ht="15" customHeight="1">
      <c r="A170" s="323" t="s">
        <v>1236</v>
      </c>
      <c r="B170" s="347" t="s">
        <v>1800</v>
      </c>
      <c r="C170" s="325">
        <v>50000</v>
      </c>
      <c r="D170" s="345"/>
      <c r="E170" s="327"/>
      <c r="F170" s="327"/>
      <c r="G170" s="328">
        <f t="shared" si="5"/>
        <v>50000</v>
      </c>
    </row>
    <row r="171" spans="1:7" ht="15" customHeight="1">
      <c r="A171" s="323" t="s">
        <v>1239</v>
      </c>
      <c r="B171" s="347" t="s">
        <v>1801</v>
      </c>
      <c r="C171" s="325">
        <v>450000</v>
      </c>
      <c r="D171" s="345"/>
      <c r="E171" s="327"/>
      <c r="F171" s="327">
        <v>1093000</v>
      </c>
      <c r="G171" s="328">
        <f t="shared" si="5"/>
        <v>1543000</v>
      </c>
    </row>
    <row r="172" spans="1:7" ht="15" customHeight="1">
      <c r="A172" s="323" t="s">
        <v>1242</v>
      </c>
      <c r="B172" s="347" t="s">
        <v>1802</v>
      </c>
      <c r="C172" s="325"/>
      <c r="D172" s="345"/>
      <c r="E172" s="327">
        <v>50000</v>
      </c>
      <c r="F172" s="327"/>
      <c r="G172" s="328">
        <f t="shared" si="5"/>
        <v>50000</v>
      </c>
    </row>
    <row r="173" spans="1:7" ht="15" customHeight="1">
      <c r="A173" s="323" t="s">
        <v>1245</v>
      </c>
      <c r="B173" s="347" t="s">
        <v>1803</v>
      </c>
      <c r="C173" s="325"/>
      <c r="D173" s="345"/>
      <c r="E173" s="327">
        <v>30000</v>
      </c>
      <c r="F173" s="327"/>
      <c r="G173" s="328">
        <f t="shared" si="5"/>
        <v>30000</v>
      </c>
    </row>
    <row r="174" spans="1:7" ht="15" customHeight="1">
      <c r="A174" s="323" t="s">
        <v>1248</v>
      </c>
      <c r="B174" s="347" t="s">
        <v>1804</v>
      </c>
      <c r="C174" s="325"/>
      <c r="D174" s="345"/>
      <c r="E174" s="327">
        <v>70000</v>
      </c>
      <c r="F174" s="327"/>
      <c r="G174" s="328">
        <f t="shared" si="5"/>
        <v>70000</v>
      </c>
    </row>
    <row r="175" spans="1:7" ht="15" customHeight="1">
      <c r="A175" s="323" t="s">
        <v>1251</v>
      </c>
      <c r="B175" s="347" t="s">
        <v>1805</v>
      </c>
      <c r="C175" s="325">
        <v>500000</v>
      </c>
      <c r="D175" s="346">
        <v>1500000</v>
      </c>
      <c r="E175" s="327">
        <v>610000</v>
      </c>
      <c r="F175" s="327"/>
      <c r="G175" s="328">
        <f t="shared" si="5"/>
        <v>2610000</v>
      </c>
    </row>
    <row r="176" spans="1:7" ht="23.25" customHeight="1">
      <c r="A176" s="323" t="s">
        <v>1254</v>
      </c>
      <c r="B176" s="347" t="s">
        <v>1806</v>
      </c>
      <c r="C176" s="325">
        <v>70000</v>
      </c>
      <c r="D176" s="346"/>
      <c r="E176" s="327"/>
      <c r="F176" s="327"/>
      <c r="G176" s="328">
        <f t="shared" si="5"/>
        <v>70000</v>
      </c>
    </row>
    <row r="177" spans="1:7" ht="15" customHeight="1">
      <c r="A177" s="323" t="s">
        <v>1257</v>
      </c>
      <c r="B177" s="347" t="s">
        <v>1807</v>
      </c>
      <c r="C177" s="325"/>
      <c r="D177" s="345"/>
      <c r="E177" s="327"/>
      <c r="F177" s="327">
        <v>192000</v>
      </c>
      <c r="G177" s="328">
        <f t="shared" si="5"/>
        <v>192000</v>
      </c>
    </row>
    <row r="178" spans="1:7" ht="27.75" customHeight="1">
      <c r="A178" s="323" t="s">
        <v>1260</v>
      </c>
      <c r="B178" s="347" t="s">
        <v>1808</v>
      </c>
      <c r="C178" s="325">
        <v>50000</v>
      </c>
      <c r="D178" s="345"/>
      <c r="E178" s="327"/>
      <c r="F178" s="327">
        <v>38000</v>
      </c>
      <c r="G178" s="328">
        <f t="shared" si="5"/>
        <v>88000</v>
      </c>
    </row>
    <row r="179" spans="1:7" ht="16.5" customHeight="1">
      <c r="A179" s="323" t="s">
        <v>1263</v>
      </c>
      <c r="B179" s="347" t="s">
        <v>1809</v>
      </c>
      <c r="C179" s="325">
        <v>100000</v>
      </c>
      <c r="D179" s="345"/>
      <c r="E179" s="327"/>
      <c r="F179" s="327"/>
      <c r="G179" s="328">
        <f t="shared" si="5"/>
        <v>100000</v>
      </c>
    </row>
    <row r="180" spans="1:7" ht="15" customHeight="1">
      <c r="A180" s="323" t="s">
        <v>1266</v>
      </c>
      <c r="B180" s="347" t="s">
        <v>1810</v>
      </c>
      <c r="C180" s="325"/>
      <c r="D180" s="345"/>
      <c r="E180" s="327">
        <v>100000</v>
      </c>
      <c r="F180" s="327"/>
      <c r="G180" s="328">
        <f t="shared" si="5"/>
        <v>100000</v>
      </c>
    </row>
    <row r="181" spans="1:7" ht="15" customHeight="1">
      <c r="A181" s="323" t="s">
        <v>1269</v>
      </c>
      <c r="B181" s="347" t="s">
        <v>1811</v>
      </c>
      <c r="C181" s="325">
        <v>40000</v>
      </c>
      <c r="D181" s="345"/>
      <c r="E181" s="327"/>
      <c r="F181" s="327"/>
      <c r="G181" s="328">
        <f t="shared" si="5"/>
        <v>40000</v>
      </c>
    </row>
    <row r="182" spans="1:7" ht="15" customHeight="1">
      <c r="A182" s="323" t="s">
        <v>1272</v>
      </c>
      <c r="B182" s="347" t="s">
        <v>1812</v>
      </c>
      <c r="C182" s="325">
        <v>100000</v>
      </c>
      <c r="D182" s="345"/>
      <c r="E182" s="327"/>
      <c r="F182" s="327"/>
      <c r="G182" s="328">
        <f t="shared" si="5"/>
        <v>100000</v>
      </c>
    </row>
    <row r="183" spans="1:7" ht="15" customHeight="1">
      <c r="A183" s="323" t="s">
        <v>1275</v>
      </c>
      <c r="B183" s="347" t="s">
        <v>1813</v>
      </c>
      <c r="C183" s="325">
        <v>100000</v>
      </c>
      <c r="D183" s="345"/>
      <c r="E183" s="327"/>
      <c r="F183" s="327"/>
      <c r="G183" s="328">
        <f t="shared" si="5"/>
        <v>100000</v>
      </c>
    </row>
    <row r="184" spans="1:7" ht="15" customHeight="1">
      <c r="A184" s="323" t="s">
        <v>1278</v>
      </c>
      <c r="B184" s="347" t="s">
        <v>1814</v>
      </c>
      <c r="C184" s="325">
        <v>100000</v>
      </c>
      <c r="D184" s="345"/>
      <c r="E184" s="327"/>
      <c r="F184" s="327"/>
      <c r="G184" s="328">
        <f t="shared" si="5"/>
        <v>100000</v>
      </c>
    </row>
    <row r="185" spans="1:7" ht="15" customHeight="1">
      <c r="A185" s="323" t="s">
        <v>1281</v>
      </c>
      <c r="B185" s="347" t="s">
        <v>1815</v>
      </c>
      <c r="C185" s="325">
        <v>50000</v>
      </c>
      <c r="D185" s="345"/>
      <c r="E185" s="327"/>
      <c r="F185" s="327"/>
      <c r="G185" s="328">
        <f t="shared" si="5"/>
        <v>50000</v>
      </c>
    </row>
    <row r="186" spans="1:7" ht="15" customHeight="1">
      <c r="A186" s="323" t="s">
        <v>1284</v>
      </c>
      <c r="B186" s="347" t="s">
        <v>1816</v>
      </c>
      <c r="C186" s="325">
        <v>50000</v>
      </c>
      <c r="D186" s="345"/>
      <c r="E186" s="327"/>
      <c r="F186" s="327"/>
      <c r="G186" s="328">
        <f t="shared" si="5"/>
        <v>50000</v>
      </c>
    </row>
    <row r="187" spans="1:7" ht="15" customHeight="1">
      <c r="A187" s="323" t="s">
        <v>1287</v>
      </c>
      <c r="B187" s="347" t="s">
        <v>840</v>
      </c>
      <c r="C187" s="325">
        <v>200000</v>
      </c>
      <c r="D187" s="345"/>
      <c r="E187" s="327"/>
      <c r="F187" s="327"/>
      <c r="G187" s="328">
        <f t="shared" si="5"/>
        <v>200000</v>
      </c>
    </row>
    <row r="188" spans="1:7" ht="15" customHeight="1">
      <c r="A188" s="323" t="s">
        <v>1290</v>
      </c>
      <c r="B188" s="347" t="s">
        <v>1817</v>
      </c>
      <c r="C188" s="325">
        <v>50000</v>
      </c>
      <c r="D188" s="345"/>
      <c r="E188" s="327"/>
      <c r="F188" s="327"/>
      <c r="G188" s="328">
        <f t="shared" si="5"/>
        <v>50000</v>
      </c>
    </row>
    <row r="189" spans="1:7" ht="15" customHeight="1">
      <c r="A189" s="323" t="s">
        <v>1293</v>
      </c>
      <c r="B189" s="347" t="s">
        <v>1818</v>
      </c>
      <c r="C189" s="325">
        <v>140000</v>
      </c>
      <c r="D189" s="345"/>
      <c r="E189" s="327">
        <v>155000</v>
      </c>
      <c r="F189" s="327"/>
      <c r="G189" s="328">
        <f t="shared" si="5"/>
        <v>295000</v>
      </c>
    </row>
    <row r="190" spans="1:7" ht="15" customHeight="1">
      <c r="A190" s="323" t="s">
        <v>1294</v>
      </c>
      <c r="B190" s="347" t="s">
        <v>1819</v>
      </c>
      <c r="C190" s="325">
        <v>570000</v>
      </c>
      <c r="D190" s="345"/>
      <c r="E190" s="327"/>
      <c r="F190" s="327"/>
      <c r="G190" s="328">
        <f t="shared" si="5"/>
        <v>570000</v>
      </c>
    </row>
    <row r="191" spans="1:7" ht="15" customHeight="1">
      <c r="A191" s="323" t="s">
        <v>1297</v>
      </c>
      <c r="B191" s="347" t="s">
        <v>1820</v>
      </c>
      <c r="C191" s="325">
        <v>2000000</v>
      </c>
      <c r="D191" s="345"/>
      <c r="E191" s="327"/>
      <c r="F191" s="327"/>
      <c r="G191" s="328">
        <f t="shared" si="5"/>
        <v>2000000</v>
      </c>
    </row>
    <row r="192" spans="1:7" ht="15" customHeight="1">
      <c r="A192" s="323" t="s">
        <v>1300</v>
      </c>
      <c r="B192" s="347" t="s">
        <v>1821</v>
      </c>
      <c r="C192" s="325"/>
      <c r="D192" s="345"/>
      <c r="E192" s="327">
        <v>90000</v>
      </c>
      <c r="F192" s="327"/>
      <c r="G192" s="328">
        <f t="shared" si="5"/>
        <v>90000</v>
      </c>
    </row>
    <row r="193" spans="1:7" ht="15" customHeight="1">
      <c r="A193" s="323" t="s">
        <v>1303</v>
      </c>
      <c r="B193" s="347" t="s">
        <v>1822</v>
      </c>
      <c r="C193" s="325">
        <v>50000</v>
      </c>
      <c r="D193" s="345"/>
      <c r="E193" s="327">
        <v>50000</v>
      </c>
      <c r="F193" s="327"/>
      <c r="G193" s="328">
        <f t="shared" si="5"/>
        <v>100000</v>
      </c>
    </row>
    <row r="194" spans="1:7" ht="15" customHeight="1">
      <c r="A194" s="323" t="s">
        <v>1306</v>
      </c>
      <c r="B194" s="347" t="s">
        <v>1823</v>
      </c>
      <c r="C194" s="325">
        <v>500000</v>
      </c>
      <c r="D194" s="345"/>
      <c r="E194" s="327"/>
      <c r="F194" s="327"/>
      <c r="G194" s="328">
        <f aca="true" t="shared" si="6" ref="G194:G225">SUM(C194:F194)</f>
        <v>500000</v>
      </c>
    </row>
    <row r="195" spans="1:7" ht="15" customHeight="1">
      <c r="A195" s="323" t="s">
        <v>1309</v>
      </c>
      <c r="B195" s="347" t="s">
        <v>1824</v>
      </c>
      <c r="C195" s="325">
        <v>80000</v>
      </c>
      <c r="D195" s="345"/>
      <c r="E195" s="327"/>
      <c r="F195" s="327"/>
      <c r="G195" s="328">
        <f t="shared" si="6"/>
        <v>80000</v>
      </c>
    </row>
    <row r="196" spans="1:7" ht="15" customHeight="1">
      <c r="A196" s="323" t="s">
        <v>1312</v>
      </c>
      <c r="B196" s="347" t="s">
        <v>1825</v>
      </c>
      <c r="C196" s="325">
        <v>100000</v>
      </c>
      <c r="D196" s="345"/>
      <c r="E196" s="327">
        <v>279000</v>
      </c>
      <c r="F196" s="327"/>
      <c r="G196" s="328">
        <f t="shared" si="6"/>
        <v>379000</v>
      </c>
    </row>
    <row r="197" spans="1:7" ht="15" customHeight="1">
      <c r="A197" s="323" t="s">
        <v>1315</v>
      </c>
      <c r="B197" s="347" t="s">
        <v>1826</v>
      </c>
      <c r="C197" s="325">
        <v>60000</v>
      </c>
      <c r="D197" s="345"/>
      <c r="E197" s="327">
        <v>120000</v>
      </c>
      <c r="F197" s="327"/>
      <c r="G197" s="328">
        <f t="shared" si="6"/>
        <v>180000</v>
      </c>
    </row>
    <row r="198" spans="1:7" ht="15" customHeight="1">
      <c r="A198" s="323" t="s">
        <v>1318</v>
      </c>
      <c r="B198" s="347" t="s">
        <v>1827</v>
      </c>
      <c r="C198" s="325"/>
      <c r="D198" s="345"/>
      <c r="E198" s="327"/>
      <c r="F198" s="327">
        <v>73000</v>
      </c>
      <c r="G198" s="328">
        <f t="shared" si="6"/>
        <v>73000</v>
      </c>
    </row>
    <row r="199" spans="1:7" ht="15" customHeight="1">
      <c r="A199" s="323" t="s">
        <v>1320</v>
      </c>
      <c r="B199" s="347" t="s">
        <v>1828</v>
      </c>
      <c r="C199" s="325">
        <v>380000</v>
      </c>
      <c r="D199" s="345"/>
      <c r="E199" s="327"/>
      <c r="F199" s="327"/>
      <c r="G199" s="328">
        <f t="shared" si="6"/>
        <v>380000</v>
      </c>
    </row>
    <row r="200" spans="1:7" ht="15" customHeight="1">
      <c r="A200" s="323" t="s">
        <v>1323</v>
      </c>
      <c r="B200" s="347" t="s">
        <v>1829</v>
      </c>
      <c r="C200" s="325">
        <v>475000</v>
      </c>
      <c r="D200" s="345"/>
      <c r="E200" s="327"/>
      <c r="F200" s="327"/>
      <c r="G200" s="328">
        <f t="shared" si="6"/>
        <v>475000</v>
      </c>
    </row>
    <row r="201" spans="1:7" ht="15" customHeight="1">
      <c r="A201" s="323" t="s">
        <v>1326</v>
      </c>
      <c r="B201" s="347" t="s">
        <v>1830</v>
      </c>
      <c r="C201" s="325"/>
      <c r="D201" s="345"/>
      <c r="E201" s="327">
        <v>50000</v>
      </c>
      <c r="F201" s="327"/>
      <c r="G201" s="328">
        <f t="shared" si="6"/>
        <v>50000</v>
      </c>
    </row>
    <row r="202" spans="1:7" ht="15" customHeight="1">
      <c r="A202" s="323" t="s">
        <v>1329</v>
      </c>
      <c r="B202" s="347" t="s">
        <v>1831</v>
      </c>
      <c r="C202" s="325">
        <v>700000</v>
      </c>
      <c r="D202" s="345"/>
      <c r="E202" s="327"/>
      <c r="F202" s="327"/>
      <c r="G202" s="328">
        <f t="shared" si="6"/>
        <v>700000</v>
      </c>
    </row>
    <row r="203" spans="1:7" ht="15" customHeight="1">
      <c r="A203" s="323" t="s">
        <v>1332</v>
      </c>
      <c r="B203" s="347" t="s">
        <v>1832</v>
      </c>
      <c r="C203" s="325">
        <v>150000</v>
      </c>
      <c r="D203" s="345"/>
      <c r="E203" s="327"/>
      <c r="F203" s="327"/>
      <c r="G203" s="328">
        <f t="shared" si="6"/>
        <v>150000</v>
      </c>
    </row>
    <row r="204" spans="1:7" ht="15" customHeight="1">
      <c r="A204" s="323" t="s">
        <v>1335</v>
      </c>
      <c r="B204" s="347" t="s">
        <v>1833</v>
      </c>
      <c r="C204" s="325">
        <v>300000</v>
      </c>
      <c r="D204" s="345"/>
      <c r="E204" s="327"/>
      <c r="F204" s="327">
        <v>263000</v>
      </c>
      <c r="G204" s="328">
        <f t="shared" si="6"/>
        <v>563000</v>
      </c>
    </row>
    <row r="205" spans="1:7" ht="15" customHeight="1">
      <c r="A205" s="323" t="s">
        <v>1338</v>
      </c>
      <c r="B205" s="347" t="s">
        <v>1834</v>
      </c>
      <c r="C205" s="325"/>
      <c r="D205" s="345"/>
      <c r="E205" s="327">
        <v>50000</v>
      </c>
      <c r="F205" s="327"/>
      <c r="G205" s="328">
        <f t="shared" si="6"/>
        <v>50000</v>
      </c>
    </row>
    <row r="206" spans="1:7" ht="15" customHeight="1">
      <c r="A206" s="323" t="s">
        <v>1341</v>
      </c>
      <c r="B206" s="347" t="s">
        <v>1835</v>
      </c>
      <c r="C206" s="325">
        <v>730000</v>
      </c>
      <c r="D206" s="345"/>
      <c r="E206" s="327"/>
      <c r="F206" s="327"/>
      <c r="G206" s="328">
        <f t="shared" si="6"/>
        <v>730000</v>
      </c>
    </row>
    <row r="207" spans="1:7" ht="15" customHeight="1">
      <c r="A207" s="323" t="s">
        <v>1344</v>
      </c>
      <c r="B207" s="347" t="s">
        <v>1836</v>
      </c>
      <c r="C207" s="325">
        <v>874710</v>
      </c>
      <c r="D207" s="345"/>
      <c r="E207" s="327"/>
      <c r="F207" s="327"/>
      <c r="G207" s="328">
        <f t="shared" si="6"/>
        <v>874710</v>
      </c>
    </row>
    <row r="208" spans="1:7" ht="15" customHeight="1">
      <c r="A208" s="323" t="s">
        <v>1347</v>
      </c>
      <c r="B208" s="347" t="s">
        <v>1837</v>
      </c>
      <c r="C208" s="325">
        <v>100000</v>
      </c>
      <c r="D208" s="345"/>
      <c r="E208" s="327"/>
      <c r="F208" s="327"/>
      <c r="G208" s="328">
        <f t="shared" si="6"/>
        <v>100000</v>
      </c>
    </row>
    <row r="209" spans="1:7" ht="15" customHeight="1">
      <c r="A209" s="323" t="s">
        <v>1838</v>
      </c>
      <c r="B209" s="347" t="s">
        <v>1839</v>
      </c>
      <c r="C209" s="325">
        <v>100000</v>
      </c>
      <c r="D209" s="345"/>
      <c r="E209" s="327"/>
      <c r="F209" s="327"/>
      <c r="G209" s="328">
        <f t="shared" si="6"/>
        <v>100000</v>
      </c>
    </row>
    <row r="210" spans="1:7" ht="15" customHeight="1">
      <c r="A210" s="323" t="s">
        <v>1840</v>
      </c>
      <c r="B210" s="347" t="s">
        <v>1841</v>
      </c>
      <c r="C210" s="325">
        <v>120000</v>
      </c>
      <c r="D210" s="345"/>
      <c r="E210" s="327"/>
      <c r="F210" s="327"/>
      <c r="G210" s="328">
        <f t="shared" si="6"/>
        <v>120000</v>
      </c>
    </row>
    <row r="211" spans="1:7" ht="15" customHeight="1">
      <c r="A211" s="323" t="s">
        <v>1842</v>
      </c>
      <c r="B211" s="347" t="s">
        <v>1843</v>
      </c>
      <c r="C211" s="325">
        <v>40000</v>
      </c>
      <c r="D211" s="345"/>
      <c r="E211" s="327"/>
      <c r="F211" s="327"/>
      <c r="G211" s="328">
        <f t="shared" si="6"/>
        <v>40000</v>
      </c>
    </row>
    <row r="212" spans="1:7" ht="15" customHeight="1">
      <c r="A212" s="323" t="s">
        <v>1844</v>
      </c>
      <c r="B212" s="347" t="s">
        <v>1845</v>
      </c>
      <c r="C212" s="325">
        <v>100000</v>
      </c>
      <c r="D212" s="345"/>
      <c r="E212" s="327"/>
      <c r="F212" s="327"/>
      <c r="G212" s="328">
        <f t="shared" si="6"/>
        <v>100000</v>
      </c>
    </row>
    <row r="213" spans="1:7" ht="15" customHeight="1">
      <c r="A213" s="323" t="s">
        <v>1846</v>
      </c>
      <c r="B213" s="347" t="s">
        <v>1847</v>
      </c>
      <c r="C213" s="325">
        <v>100000</v>
      </c>
      <c r="D213" s="345"/>
      <c r="E213" s="327"/>
      <c r="F213" s="327"/>
      <c r="G213" s="328">
        <f t="shared" si="6"/>
        <v>100000</v>
      </c>
    </row>
    <row r="214" spans="1:7" ht="15" customHeight="1">
      <c r="A214" s="323" t="s">
        <v>1848</v>
      </c>
      <c r="B214" s="347" t="s">
        <v>1849</v>
      </c>
      <c r="C214" s="325">
        <v>30000</v>
      </c>
      <c r="D214" s="345"/>
      <c r="E214" s="327"/>
      <c r="F214" s="327"/>
      <c r="G214" s="328">
        <f t="shared" si="6"/>
        <v>30000</v>
      </c>
    </row>
    <row r="215" spans="1:7" ht="15" customHeight="1">
      <c r="A215" s="323" t="s">
        <v>1850</v>
      </c>
      <c r="B215" s="347" t="s">
        <v>1847</v>
      </c>
      <c r="C215" s="325"/>
      <c r="D215" s="345"/>
      <c r="E215" s="327">
        <v>100000</v>
      </c>
      <c r="F215" s="327"/>
      <c r="G215" s="328">
        <f t="shared" si="6"/>
        <v>100000</v>
      </c>
    </row>
    <row r="216" spans="1:7" ht="15" customHeight="1">
      <c r="A216" s="323" t="s">
        <v>1851</v>
      </c>
      <c r="B216" s="347" t="s">
        <v>1852</v>
      </c>
      <c r="C216" s="325"/>
      <c r="D216" s="345"/>
      <c r="E216" s="327">
        <v>180000</v>
      </c>
      <c r="F216" s="327"/>
      <c r="G216" s="328">
        <f t="shared" si="6"/>
        <v>180000</v>
      </c>
    </row>
    <row r="217" spans="1:7" ht="15" customHeight="1">
      <c r="A217" s="323" t="s">
        <v>1853</v>
      </c>
      <c r="B217" s="347" t="s">
        <v>1854</v>
      </c>
      <c r="C217" s="325">
        <v>110000</v>
      </c>
      <c r="D217" s="345"/>
      <c r="E217" s="327"/>
      <c r="F217" s="327"/>
      <c r="G217" s="328">
        <f t="shared" si="6"/>
        <v>110000</v>
      </c>
    </row>
    <row r="218" spans="1:7" ht="15" customHeight="1">
      <c r="A218" s="323" t="s">
        <v>1855</v>
      </c>
      <c r="B218" s="347" t="s">
        <v>1856</v>
      </c>
      <c r="C218" s="325"/>
      <c r="D218" s="345"/>
      <c r="E218" s="327">
        <v>10000</v>
      </c>
      <c r="F218" s="327"/>
      <c r="G218" s="328">
        <f t="shared" si="6"/>
        <v>10000</v>
      </c>
    </row>
    <row r="219" spans="1:7" ht="15" customHeight="1">
      <c r="A219" s="323" t="s">
        <v>1857</v>
      </c>
      <c r="B219" s="347" t="s">
        <v>1858</v>
      </c>
      <c r="C219" s="325"/>
      <c r="D219" s="345"/>
      <c r="E219" s="327"/>
      <c r="F219" s="327">
        <v>35000</v>
      </c>
      <c r="G219" s="328">
        <f t="shared" si="6"/>
        <v>35000</v>
      </c>
    </row>
    <row r="220" spans="1:7" ht="15" customHeight="1">
      <c r="A220" s="323" t="s">
        <v>1859</v>
      </c>
      <c r="B220" s="347" t="s">
        <v>1860</v>
      </c>
      <c r="C220" s="325"/>
      <c r="D220" s="345"/>
      <c r="E220" s="327">
        <v>80000</v>
      </c>
      <c r="F220" s="327"/>
      <c r="G220" s="328">
        <f t="shared" si="6"/>
        <v>80000</v>
      </c>
    </row>
    <row r="221" spans="1:7" ht="15" customHeight="1">
      <c r="A221" s="323" t="s">
        <v>1861</v>
      </c>
      <c r="B221" s="347" t="s">
        <v>1862</v>
      </c>
      <c r="C221" s="325">
        <v>20000</v>
      </c>
      <c r="D221" s="345"/>
      <c r="E221" s="327"/>
      <c r="F221" s="327"/>
      <c r="G221" s="328">
        <f t="shared" si="6"/>
        <v>20000</v>
      </c>
    </row>
    <row r="222" spans="1:7" ht="15" customHeight="1">
      <c r="A222" s="323" t="s">
        <v>1863</v>
      </c>
      <c r="B222" s="347" t="s">
        <v>588</v>
      </c>
      <c r="C222" s="325">
        <v>50000</v>
      </c>
      <c r="D222" s="345"/>
      <c r="E222" s="327"/>
      <c r="F222" s="327"/>
      <c r="G222" s="328">
        <f t="shared" si="6"/>
        <v>50000</v>
      </c>
    </row>
    <row r="223" spans="1:7" ht="15" customHeight="1">
      <c r="A223" s="323" t="s">
        <v>1864</v>
      </c>
      <c r="B223" s="347" t="s">
        <v>1865</v>
      </c>
      <c r="C223" s="325"/>
      <c r="D223" s="345"/>
      <c r="E223" s="327">
        <v>90000</v>
      </c>
      <c r="F223" s="327"/>
      <c r="G223" s="328">
        <f t="shared" si="6"/>
        <v>90000</v>
      </c>
    </row>
    <row r="224" spans="1:7" ht="15" customHeight="1">
      <c r="A224" s="323" t="s">
        <v>1866</v>
      </c>
      <c r="B224" s="347" t="s">
        <v>1867</v>
      </c>
      <c r="C224" s="325">
        <v>30000</v>
      </c>
      <c r="D224" s="345"/>
      <c r="E224" s="327"/>
      <c r="F224" s="327"/>
      <c r="G224" s="328">
        <f t="shared" si="6"/>
        <v>30000</v>
      </c>
    </row>
    <row r="225" spans="1:7" ht="15" customHeight="1">
      <c r="A225" s="323" t="s">
        <v>1868</v>
      </c>
      <c r="B225" s="347" t="s">
        <v>1869</v>
      </c>
      <c r="C225" s="325"/>
      <c r="D225" s="345"/>
      <c r="E225" s="327">
        <v>60000</v>
      </c>
      <c r="F225" s="327"/>
      <c r="G225" s="328">
        <f t="shared" si="6"/>
        <v>60000</v>
      </c>
    </row>
    <row r="226" spans="1:7" ht="15" customHeight="1">
      <c r="A226" s="323" t="s">
        <v>1870</v>
      </c>
      <c r="B226" s="347" t="s">
        <v>1871</v>
      </c>
      <c r="C226" s="325">
        <v>100000</v>
      </c>
      <c r="D226" s="345"/>
      <c r="E226" s="327"/>
      <c r="F226" s="327"/>
      <c r="G226" s="328">
        <f aca="true" t="shared" si="7" ref="G226:G257">SUM(C226:F226)</f>
        <v>100000</v>
      </c>
    </row>
    <row r="227" spans="1:7" ht="15" customHeight="1">
      <c r="A227" s="323" t="s">
        <v>1872</v>
      </c>
      <c r="B227" s="347" t="s">
        <v>1873</v>
      </c>
      <c r="C227" s="325">
        <v>500000</v>
      </c>
      <c r="D227" s="345"/>
      <c r="E227" s="327"/>
      <c r="F227" s="327"/>
      <c r="G227" s="328">
        <f t="shared" si="7"/>
        <v>500000</v>
      </c>
    </row>
    <row r="228" spans="1:7" ht="15" customHeight="1">
      <c r="A228" s="323" t="s">
        <v>1874</v>
      </c>
      <c r="B228" s="347" t="s">
        <v>1875</v>
      </c>
      <c r="C228" s="325">
        <v>250000</v>
      </c>
      <c r="D228" s="345"/>
      <c r="E228" s="327"/>
      <c r="F228" s="327"/>
      <c r="G228" s="328">
        <f t="shared" si="7"/>
        <v>250000</v>
      </c>
    </row>
    <row r="229" spans="1:7" ht="15" customHeight="1">
      <c r="A229" s="323" t="s">
        <v>1876</v>
      </c>
      <c r="B229" s="347" t="s">
        <v>1877</v>
      </c>
      <c r="C229" s="325">
        <v>100000</v>
      </c>
      <c r="D229" s="345"/>
      <c r="E229" s="327"/>
      <c r="F229" s="327"/>
      <c r="G229" s="328">
        <f t="shared" si="7"/>
        <v>100000</v>
      </c>
    </row>
    <row r="230" spans="1:7" ht="15" customHeight="1">
      <c r="A230" s="323" t="s">
        <v>1878</v>
      </c>
      <c r="B230" s="347" t="s">
        <v>1879</v>
      </c>
      <c r="C230" s="325">
        <v>200000</v>
      </c>
      <c r="D230" s="345"/>
      <c r="E230" s="327">
        <v>50000</v>
      </c>
      <c r="F230" s="327"/>
      <c r="G230" s="328">
        <f t="shared" si="7"/>
        <v>250000</v>
      </c>
    </row>
    <row r="231" spans="1:7" ht="15" customHeight="1">
      <c r="A231" s="323" t="s">
        <v>1880</v>
      </c>
      <c r="B231" s="347" t="s">
        <v>591</v>
      </c>
      <c r="C231" s="325">
        <v>65000</v>
      </c>
      <c r="D231" s="345">
        <v>100000</v>
      </c>
      <c r="E231" s="327">
        <v>140000</v>
      </c>
      <c r="F231" s="327">
        <v>566000</v>
      </c>
      <c r="G231" s="328">
        <f t="shared" si="7"/>
        <v>871000</v>
      </c>
    </row>
    <row r="232" spans="1:7" ht="15" customHeight="1">
      <c r="A232" s="323" t="s">
        <v>1881</v>
      </c>
      <c r="B232" s="347" t="s">
        <v>1882</v>
      </c>
      <c r="C232" s="325">
        <v>560000</v>
      </c>
      <c r="D232" s="345"/>
      <c r="E232" s="327">
        <v>30000</v>
      </c>
      <c r="F232" s="327"/>
      <c r="G232" s="328">
        <f t="shared" si="7"/>
        <v>590000</v>
      </c>
    </row>
    <row r="233" spans="1:7" ht="15" customHeight="1">
      <c r="A233" s="323" t="s">
        <v>1883</v>
      </c>
      <c r="B233" s="347" t="s">
        <v>1884</v>
      </c>
      <c r="C233" s="325"/>
      <c r="D233" s="345"/>
      <c r="E233" s="327">
        <v>50000</v>
      </c>
      <c r="F233" s="327"/>
      <c r="G233" s="328">
        <f t="shared" si="7"/>
        <v>50000</v>
      </c>
    </row>
    <row r="234" spans="1:7" ht="15" customHeight="1">
      <c r="A234" s="323" t="s">
        <v>1885</v>
      </c>
      <c r="B234" s="347" t="s">
        <v>1886</v>
      </c>
      <c r="C234" s="325"/>
      <c r="D234" s="345"/>
      <c r="E234" s="327">
        <v>100000</v>
      </c>
      <c r="F234" s="327"/>
      <c r="G234" s="328">
        <f t="shared" si="7"/>
        <v>100000</v>
      </c>
    </row>
    <row r="235" spans="1:7" ht="15" customHeight="1">
      <c r="A235" s="323" t="s">
        <v>1887</v>
      </c>
      <c r="B235" s="347" t="s">
        <v>1888</v>
      </c>
      <c r="C235" s="325"/>
      <c r="D235" s="345"/>
      <c r="E235" s="327"/>
      <c r="F235" s="327">
        <v>16000</v>
      </c>
      <c r="G235" s="328">
        <f t="shared" si="7"/>
        <v>16000</v>
      </c>
    </row>
    <row r="236" spans="1:7" ht="15" customHeight="1">
      <c r="A236" s="323" t="s">
        <v>1889</v>
      </c>
      <c r="B236" s="347" t="s">
        <v>1890</v>
      </c>
      <c r="C236" s="325">
        <v>50000</v>
      </c>
      <c r="D236" s="345"/>
      <c r="E236" s="327"/>
      <c r="F236" s="327"/>
      <c r="G236" s="328">
        <f t="shared" si="7"/>
        <v>50000</v>
      </c>
    </row>
    <row r="237" spans="1:7" ht="15" customHeight="1">
      <c r="A237" s="323" t="s">
        <v>1891</v>
      </c>
      <c r="B237" s="347" t="s">
        <v>1892</v>
      </c>
      <c r="C237" s="325">
        <v>400000</v>
      </c>
      <c r="D237" s="345"/>
      <c r="E237" s="327"/>
      <c r="F237" s="327"/>
      <c r="G237" s="328">
        <f t="shared" si="7"/>
        <v>400000</v>
      </c>
    </row>
    <row r="238" spans="1:7" ht="15" customHeight="1">
      <c r="A238" s="323" t="s">
        <v>1893</v>
      </c>
      <c r="B238" s="347" t="s">
        <v>1894</v>
      </c>
      <c r="C238" s="325"/>
      <c r="D238" s="345"/>
      <c r="E238" s="327">
        <v>200000</v>
      </c>
      <c r="F238" s="327"/>
      <c r="G238" s="328">
        <f t="shared" si="7"/>
        <v>200000</v>
      </c>
    </row>
    <row r="239" spans="1:7" ht="15" customHeight="1">
      <c r="A239" s="323" t="s">
        <v>1895</v>
      </c>
      <c r="B239" s="347" t="s">
        <v>1896</v>
      </c>
      <c r="C239" s="325">
        <v>50000</v>
      </c>
      <c r="D239" s="345"/>
      <c r="E239" s="327"/>
      <c r="F239" s="327"/>
      <c r="G239" s="328">
        <f t="shared" si="7"/>
        <v>50000</v>
      </c>
    </row>
    <row r="240" spans="1:7" ht="15" customHeight="1">
      <c r="A240" s="323" t="s">
        <v>1897</v>
      </c>
      <c r="B240" s="347" t="s">
        <v>1898</v>
      </c>
      <c r="C240" s="325"/>
      <c r="D240" s="345"/>
      <c r="E240" s="327"/>
      <c r="F240" s="327">
        <v>28000</v>
      </c>
      <c r="G240" s="328">
        <f t="shared" si="7"/>
        <v>28000</v>
      </c>
    </row>
    <row r="241" spans="1:7" ht="15" customHeight="1">
      <c r="A241" s="323" t="s">
        <v>1899</v>
      </c>
      <c r="B241" s="347" t="s">
        <v>1900</v>
      </c>
      <c r="C241" s="325">
        <v>1000000</v>
      </c>
      <c r="D241" s="345"/>
      <c r="E241" s="327"/>
      <c r="F241" s="327">
        <v>17000</v>
      </c>
      <c r="G241" s="328">
        <f t="shared" si="7"/>
        <v>1017000</v>
      </c>
    </row>
    <row r="242" spans="1:7" ht="15" customHeight="1">
      <c r="A242" s="323" t="s">
        <v>1901</v>
      </c>
      <c r="B242" s="347" t="s">
        <v>1902</v>
      </c>
      <c r="C242" s="325">
        <v>150000</v>
      </c>
      <c r="D242" s="345">
        <v>610000</v>
      </c>
      <c r="E242" s="327"/>
      <c r="F242" s="327"/>
      <c r="G242" s="328">
        <f t="shared" si="7"/>
        <v>760000</v>
      </c>
    </row>
    <row r="243" spans="1:7" ht="15" customHeight="1">
      <c r="A243" s="323" t="s">
        <v>1903</v>
      </c>
      <c r="B243" s="347" t="s">
        <v>1904</v>
      </c>
      <c r="C243" s="325"/>
      <c r="D243" s="345"/>
      <c r="E243" s="327"/>
      <c r="F243" s="327">
        <v>20000</v>
      </c>
      <c r="G243" s="328">
        <f t="shared" si="7"/>
        <v>20000</v>
      </c>
    </row>
    <row r="244" spans="1:7" ht="15" customHeight="1">
      <c r="A244" s="323" t="s">
        <v>1905</v>
      </c>
      <c r="B244" s="347" t="s">
        <v>1906</v>
      </c>
      <c r="C244" s="325">
        <v>400000</v>
      </c>
      <c r="D244" s="345"/>
      <c r="E244" s="327"/>
      <c r="F244" s="327"/>
      <c r="G244" s="328">
        <f t="shared" si="7"/>
        <v>400000</v>
      </c>
    </row>
    <row r="245" spans="1:7" ht="15" customHeight="1">
      <c r="A245" s="323" t="s">
        <v>1907</v>
      </c>
      <c r="B245" s="347" t="s">
        <v>1908</v>
      </c>
      <c r="C245" s="325"/>
      <c r="D245" s="345"/>
      <c r="E245" s="327">
        <v>110000</v>
      </c>
      <c r="F245" s="327"/>
      <c r="G245" s="328">
        <f t="shared" si="7"/>
        <v>110000</v>
      </c>
    </row>
    <row r="246" spans="1:7" ht="15" customHeight="1">
      <c r="A246" s="323" t="s">
        <v>1909</v>
      </c>
      <c r="B246" s="347" t="s">
        <v>1910</v>
      </c>
      <c r="C246" s="325">
        <v>492490</v>
      </c>
      <c r="D246" s="345"/>
      <c r="E246" s="327"/>
      <c r="F246" s="327"/>
      <c r="G246" s="328">
        <f t="shared" si="7"/>
        <v>492490</v>
      </c>
    </row>
    <row r="247" spans="1:7" ht="15" customHeight="1">
      <c r="A247" s="323" t="s">
        <v>1911</v>
      </c>
      <c r="B247" s="347" t="s">
        <v>1912</v>
      </c>
      <c r="C247" s="325">
        <v>480000</v>
      </c>
      <c r="D247" s="345"/>
      <c r="E247" s="327"/>
      <c r="F247" s="327"/>
      <c r="G247" s="328">
        <f t="shared" si="7"/>
        <v>480000</v>
      </c>
    </row>
    <row r="248" spans="1:7" ht="15" customHeight="1">
      <c r="A248" s="323" t="s">
        <v>1913</v>
      </c>
      <c r="B248" s="347" t="s">
        <v>1914</v>
      </c>
      <c r="C248" s="325">
        <v>50000</v>
      </c>
      <c r="D248" s="345">
        <v>50000</v>
      </c>
      <c r="E248" s="327">
        <v>30000</v>
      </c>
      <c r="F248" s="327">
        <v>48000</v>
      </c>
      <c r="G248" s="328">
        <f t="shared" si="7"/>
        <v>178000</v>
      </c>
    </row>
    <row r="249" spans="1:7" ht="15" customHeight="1">
      <c r="A249" s="323" t="s">
        <v>1915</v>
      </c>
      <c r="B249" s="347" t="s">
        <v>1916</v>
      </c>
      <c r="C249" s="325">
        <v>100000</v>
      </c>
      <c r="D249" s="345"/>
      <c r="E249" s="327"/>
      <c r="F249" s="327"/>
      <c r="G249" s="328">
        <f t="shared" si="7"/>
        <v>100000</v>
      </c>
    </row>
    <row r="250" spans="1:7" ht="15" customHeight="1">
      <c r="A250" s="323" t="s">
        <v>1917</v>
      </c>
      <c r="B250" s="347" t="s">
        <v>1918</v>
      </c>
      <c r="C250" s="325"/>
      <c r="D250" s="345"/>
      <c r="E250" s="348">
        <v>30000</v>
      </c>
      <c r="F250" s="327"/>
      <c r="G250" s="328">
        <f t="shared" si="7"/>
        <v>30000</v>
      </c>
    </row>
    <row r="251" spans="1:7" ht="15" customHeight="1">
      <c r="A251" s="323" t="s">
        <v>1919</v>
      </c>
      <c r="B251" s="347" t="s">
        <v>1920</v>
      </c>
      <c r="C251" s="325"/>
      <c r="D251" s="345"/>
      <c r="E251" s="327"/>
      <c r="F251" s="327">
        <v>102000</v>
      </c>
      <c r="G251" s="328">
        <f t="shared" si="7"/>
        <v>102000</v>
      </c>
    </row>
    <row r="252" spans="1:7" ht="15" customHeight="1">
      <c r="A252" s="323" t="s">
        <v>1921</v>
      </c>
      <c r="B252" s="347" t="s">
        <v>1922</v>
      </c>
      <c r="C252" s="325">
        <v>1300000</v>
      </c>
      <c r="D252" s="345"/>
      <c r="E252" s="327"/>
      <c r="F252" s="327"/>
      <c r="G252" s="328">
        <f t="shared" si="7"/>
        <v>1300000</v>
      </c>
    </row>
    <row r="253" spans="1:7" ht="15" customHeight="1">
      <c r="A253" s="323" t="s">
        <v>1923</v>
      </c>
      <c r="B253" s="347" t="s">
        <v>1924</v>
      </c>
      <c r="C253" s="325">
        <v>3830000</v>
      </c>
      <c r="D253" s="345"/>
      <c r="E253" s="327"/>
      <c r="F253" s="327"/>
      <c r="G253" s="328">
        <f t="shared" si="7"/>
        <v>3830000</v>
      </c>
    </row>
    <row r="254" spans="1:7" ht="15" customHeight="1">
      <c r="A254" s="323" t="s">
        <v>1925</v>
      </c>
      <c r="B254" s="347" t="s">
        <v>1926</v>
      </c>
      <c r="C254" s="325"/>
      <c r="D254" s="345"/>
      <c r="E254" s="327"/>
      <c r="F254" s="327">
        <v>221000</v>
      </c>
      <c r="G254" s="328">
        <f t="shared" si="7"/>
        <v>221000</v>
      </c>
    </row>
    <row r="255" spans="1:7" ht="15" customHeight="1">
      <c r="A255" s="323" t="s">
        <v>1927</v>
      </c>
      <c r="B255" s="347" t="s">
        <v>1928</v>
      </c>
      <c r="C255" s="325">
        <v>325000</v>
      </c>
      <c r="D255" s="345"/>
      <c r="E255" s="327"/>
      <c r="F255" s="327"/>
      <c r="G255" s="328">
        <f t="shared" si="7"/>
        <v>325000</v>
      </c>
    </row>
    <row r="256" spans="1:7" ht="15" customHeight="1">
      <c r="A256" s="323" t="s">
        <v>1929</v>
      </c>
      <c r="B256" s="347" t="s">
        <v>1930</v>
      </c>
      <c r="C256" s="325">
        <v>200000</v>
      </c>
      <c r="D256" s="345"/>
      <c r="E256" s="327"/>
      <c r="F256" s="327"/>
      <c r="G256" s="328">
        <f t="shared" si="7"/>
        <v>200000</v>
      </c>
    </row>
    <row r="257" spans="1:7" ht="15" customHeight="1">
      <c r="A257" s="323" t="s">
        <v>1931</v>
      </c>
      <c r="B257" s="347" t="s">
        <v>1932</v>
      </c>
      <c r="C257" s="325">
        <v>100000</v>
      </c>
      <c r="D257" s="345"/>
      <c r="E257" s="327"/>
      <c r="F257" s="327"/>
      <c r="G257" s="328">
        <f t="shared" si="7"/>
        <v>100000</v>
      </c>
    </row>
    <row r="258" spans="1:7" ht="15" customHeight="1">
      <c r="A258" s="323" t="s">
        <v>1933</v>
      </c>
      <c r="B258" s="347" t="s">
        <v>1934</v>
      </c>
      <c r="C258" s="325">
        <v>100000</v>
      </c>
      <c r="D258" s="345"/>
      <c r="E258" s="327"/>
      <c r="F258" s="327"/>
      <c r="G258" s="328">
        <f aca="true" t="shared" si="8" ref="G258:G284">SUM(C258:F258)</f>
        <v>100000</v>
      </c>
    </row>
    <row r="259" spans="1:7" ht="15" customHeight="1">
      <c r="A259" s="323" t="s">
        <v>1935</v>
      </c>
      <c r="B259" s="347" t="s">
        <v>1936</v>
      </c>
      <c r="C259" s="325">
        <v>300000</v>
      </c>
      <c r="D259" s="345"/>
      <c r="E259" s="327"/>
      <c r="F259" s="327"/>
      <c r="G259" s="328">
        <f t="shared" si="8"/>
        <v>300000</v>
      </c>
    </row>
    <row r="260" spans="1:7" ht="15" customHeight="1">
      <c r="A260" s="323" t="s">
        <v>1937</v>
      </c>
      <c r="B260" s="347" t="s">
        <v>1938</v>
      </c>
      <c r="C260" s="325"/>
      <c r="D260" s="345"/>
      <c r="E260" s="327"/>
      <c r="F260" s="327">
        <v>13000</v>
      </c>
      <c r="G260" s="328">
        <f t="shared" si="8"/>
        <v>13000</v>
      </c>
    </row>
    <row r="261" spans="1:7" ht="15" customHeight="1">
      <c r="A261" s="323" t="s">
        <v>1939</v>
      </c>
      <c r="B261" s="347" t="s">
        <v>1940</v>
      </c>
      <c r="C261" s="325"/>
      <c r="D261" s="345"/>
      <c r="E261" s="327">
        <v>120000</v>
      </c>
      <c r="F261" s="327"/>
      <c r="G261" s="328">
        <f t="shared" si="8"/>
        <v>120000</v>
      </c>
    </row>
    <row r="262" spans="1:7" ht="15" customHeight="1">
      <c r="A262" s="323" t="s">
        <v>1941</v>
      </c>
      <c r="B262" s="347" t="s">
        <v>1942</v>
      </c>
      <c r="C262" s="325"/>
      <c r="D262" s="345"/>
      <c r="E262" s="327">
        <v>30000</v>
      </c>
      <c r="F262" s="327"/>
      <c r="G262" s="328">
        <f t="shared" si="8"/>
        <v>30000</v>
      </c>
    </row>
    <row r="263" spans="1:7" ht="15" customHeight="1">
      <c r="A263" s="323" t="s">
        <v>1943</v>
      </c>
      <c r="B263" s="347" t="s">
        <v>1944</v>
      </c>
      <c r="C263" s="325">
        <v>100000</v>
      </c>
      <c r="D263" s="345"/>
      <c r="E263" s="327"/>
      <c r="F263" s="327"/>
      <c r="G263" s="328">
        <f t="shared" si="8"/>
        <v>100000</v>
      </c>
    </row>
    <row r="264" spans="1:7" ht="15" customHeight="1">
      <c r="A264" s="323" t="s">
        <v>1945</v>
      </c>
      <c r="B264" s="347" t="s">
        <v>1946</v>
      </c>
      <c r="C264" s="325"/>
      <c r="D264" s="345"/>
      <c r="E264" s="327">
        <v>50000</v>
      </c>
      <c r="F264" s="327"/>
      <c r="G264" s="328">
        <f t="shared" si="8"/>
        <v>50000</v>
      </c>
    </row>
    <row r="265" spans="1:7" ht="15" customHeight="1">
      <c r="A265" s="323" t="s">
        <v>1947</v>
      </c>
      <c r="B265" s="347" t="s">
        <v>1948</v>
      </c>
      <c r="C265" s="325">
        <v>640000</v>
      </c>
      <c r="D265" s="345"/>
      <c r="E265" s="327"/>
      <c r="F265" s="327"/>
      <c r="G265" s="328">
        <f t="shared" si="8"/>
        <v>640000</v>
      </c>
    </row>
    <row r="266" spans="1:7" ht="15" customHeight="1">
      <c r="A266" s="323" t="s">
        <v>1949</v>
      </c>
      <c r="B266" s="347" t="s">
        <v>1950</v>
      </c>
      <c r="C266" s="325">
        <v>160000</v>
      </c>
      <c r="D266" s="345"/>
      <c r="E266" s="327"/>
      <c r="F266" s="327"/>
      <c r="G266" s="328">
        <f t="shared" si="8"/>
        <v>160000</v>
      </c>
    </row>
    <row r="267" spans="1:7" ht="15" customHeight="1">
      <c r="A267" s="323" t="s">
        <v>1951</v>
      </c>
      <c r="B267" s="347" t="s">
        <v>1952</v>
      </c>
      <c r="C267" s="325">
        <v>200000</v>
      </c>
      <c r="D267" s="345"/>
      <c r="E267" s="327"/>
      <c r="F267" s="327"/>
      <c r="G267" s="328">
        <f t="shared" si="8"/>
        <v>200000</v>
      </c>
    </row>
    <row r="268" spans="1:7" ht="15" customHeight="1">
      <c r="A268" s="323" t="s">
        <v>1953</v>
      </c>
      <c r="B268" s="347" t="s">
        <v>1954</v>
      </c>
      <c r="C268" s="325">
        <v>100000</v>
      </c>
      <c r="D268" s="345"/>
      <c r="E268" s="327"/>
      <c r="F268" s="327"/>
      <c r="G268" s="328">
        <f t="shared" si="8"/>
        <v>100000</v>
      </c>
    </row>
    <row r="269" spans="1:7" ht="15" customHeight="1">
      <c r="A269" s="323" t="s">
        <v>1955</v>
      </c>
      <c r="B269" s="347" t="s">
        <v>1956</v>
      </c>
      <c r="C269" s="325"/>
      <c r="D269" s="345"/>
      <c r="E269" s="327"/>
      <c r="F269" s="327">
        <v>40000</v>
      </c>
      <c r="G269" s="328">
        <f t="shared" si="8"/>
        <v>40000</v>
      </c>
    </row>
    <row r="270" spans="1:7" ht="15" customHeight="1">
      <c r="A270" s="323" t="s">
        <v>1957</v>
      </c>
      <c r="B270" s="347" t="s">
        <v>1958</v>
      </c>
      <c r="C270" s="325">
        <v>50000</v>
      </c>
      <c r="D270" s="345"/>
      <c r="E270" s="327"/>
      <c r="F270" s="327"/>
      <c r="G270" s="328">
        <f t="shared" si="8"/>
        <v>50000</v>
      </c>
    </row>
    <row r="271" spans="1:7" ht="15" customHeight="1">
      <c r="A271" s="323" t="s">
        <v>1959</v>
      </c>
      <c r="B271" s="347" t="s">
        <v>1960</v>
      </c>
      <c r="C271" s="325"/>
      <c r="D271" s="345"/>
      <c r="E271" s="327"/>
      <c r="F271" s="327">
        <v>718000</v>
      </c>
      <c r="G271" s="328">
        <f t="shared" si="8"/>
        <v>718000</v>
      </c>
    </row>
    <row r="272" spans="1:7" ht="15" customHeight="1">
      <c r="A272" s="323" t="s">
        <v>1961</v>
      </c>
      <c r="B272" s="347" t="s">
        <v>1962</v>
      </c>
      <c r="C272" s="325"/>
      <c r="D272" s="345"/>
      <c r="E272" s="327">
        <v>175000</v>
      </c>
      <c r="F272" s="327"/>
      <c r="G272" s="328">
        <f t="shared" si="8"/>
        <v>175000</v>
      </c>
    </row>
    <row r="273" spans="1:7" ht="15" customHeight="1">
      <c r="A273" s="323" t="s">
        <v>1963</v>
      </c>
      <c r="B273" s="347" t="s">
        <v>1964</v>
      </c>
      <c r="C273" s="325"/>
      <c r="D273" s="345"/>
      <c r="E273" s="327"/>
      <c r="F273" s="327">
        <v>115000</v>
      </c>
      <c r="G273" s="328">
        <f t="shared" si="8"/>
        <v>115000</v>
      </c>
    </row>
    <row r="274" spans="1:7" ht="15" customHeight="1">
      <c r="A274" s="323" t="s">
        <v>1965</v>
      </c>
      <c r="B274" s="347" t="s">
        <v>1966</v>
      </c>
      <c r="C274" s="325">
        <v>100000</v>
      </c>
      <c r="D274" s="345"/>
      <c r="E274" s="327">
        <v>70000</v>
      </c>
      <c r="F274" s="327"/>
      <c r="G274" s="328">
        <f t="shared" si="8"/>
        <v>170000</v>
      </c>
    </row>
    <row r="275" spans="1:7" ht="15" customHeight="1">
      <c r="A275" s="323" t="s">
        <v>1967</v>
      </c>
      <c r="B275" s="347" t="s">
        <v>1968</v>
      </c>
      <c r="C275" s="325"/>
      <c r="D275" s="345"/>
      <c r="E275" s="327">
        <v>90000</v>
      </c>
      <c r="F275" s="327"/>
      <c r="G275" s="328">
        <f t="shared" si="8"/>
        <v>90000</v>
      </c>
    </row>
    <row r="276" spans="1:7" ht="15" customHeight="1">
      <c r="A276" s="323" t="s">
        <v>1969</v>
      </c>
      <c r="B276" s="347" t="s">
        <v>1970</v>
      </c>
      <c r="C276" s="325"/>
      <c r="D276" s="345"/>
      <c r="E276" s="327">
        <v>25000</v>
      </c>
      <c r="F276" s="327"/>
      <c r="G276" s="328">
        <f t="shared" si="8"/>
        <v>25000</v>
      </c>
    </row>
    <row r="277" spans="1:7" ht="15" customHeight="1">
      <c r="A277" s="323" t="s">
        <v>1971</v>
      </c>
      <c r="B277" s="332" t="s">
        <v>1972</v>
      </c>
      <c r="C277" s="325">
        <v>116000</v>
      </c>
      <c r="D277" s="345"/>
      <c r="E277" s="327">
        <v>50000</v>
      </c>
      <c r="F277" s="327"/>
      <c r="G277" s="328">
        <f t="shared" si="8"/>
        <v>166000</v>
      </c>
    </row>
    <row r="278" spans="1:7" ht="15" customHeight="1">
      <c r="A278" s="323" t="s">
        <v>1973</v>
      </c>
      <c r="B278" s="332" t="s">
        <v>1974</v>
      </c>
      <c r="C278" s="325">
        <v>80000</v>
      </c>
      <c r="D278" s="345"/>
      <c r="E278" s="327">
        <v>140000</v>
      </c>
      <c r="F278" s="327"/>
      <c r="G278" s="328">
        <f t="shared" si="8"/>
        <v>220000</v>
      </c>
    </row>
    <row r="279" spans="1:7" ht="15" customHeight="1">
      <c r="A279" s="323" t="s">
        <v>1975</v>
      </c>
      <c r="B279" s="332" t="s">
        <v>1976</v>
      </c>
      <c r="C279" s="325">
        <v>430000</v>
      </c>
      <c r="D279" s="345"/>
      <c r="E279" s="327">
        <v>50000</v>
      </c>
      <c r="F279" s="327"/>
      <c r="G279" s="328">
        <f t="shared" si="8"/>
        <v>480000</v>
      </c>
    </row>
    <row r="280" spans="1:7" ht="15" customHeight="1">
      <c r="A280" s="323" t="s">
        <v>1977</v>
      </c>
      <c r="B280" s="332" t="s">
        <v>1978</v>
      </c>
      <c r="C280" s="325"/>
      <c r="D280" s="345"/>
      <c r="E280" s="327"/>
      <c r="F280" s="327">
        <v>125000</v>
      </c>
      <c r="G280" s="328">
        <f t="shared" si="8"/>
        <v>125000</v>
      </c>
    </row>
    <row r="281" spans="1:7" ht="15" customHeight="1">
      <c r="A281" s="323" t="s">
        <v>1979</v>
      </c>
      <c r="B281" s="332" t="s">
        <v>1980</v>
      </c>
      <c r="C281" s="325">
        <v>1081120</v>
      </c>
      <c r="D281" s="345"/>
      <c r="E281" s="327"/>
      <c r="F281" s="327"/>
      <c r="G281" s="328">
        <f t="shared" si="8"/>
        <v>1081120</v>
      </c>
    </row>
    <row r="282" spans="1:7" ht="15" customHeight="1">
      <c r="A282" s="323" t="s">
        <v>1981</v>
      </c>
      <c r="B282" s="332" t="s">
        <v>1982</v>
      </c>
      <c r="C282" s="325">
        <v>300000</v>
      </c>
      <c r="D282" s="345"/>
      <c r="E282" s="327"/>
      <c r="F282" s="327"/>
      <c r="G282" s="328">
        <f t="shared" si="8"/>
        <v>300000</v>
      </c>
    </row>
    <row r="283" spans="1:7" ht="15" customHeight="1">
      <c r="A283" s="323" t="s">
        <v>1983</v>
      </c>
      <c r="B283" s="332" t="s">
        <v>1984</v>
      </c>
      <c r="C283" s="325"/>
      <c r="D283" s="345"/>
      <c r="E283" s="327"/>
      <c r="F283" s="327">
        <v>85000</v>
      </c>
      <c r="G283" s="328">
        <f t="shared" si="8"/>
        <v>85000</v>
      </c>
    </row>
    <row r="284" spans="1:7" ht="14.25" customHeight="1">
      <c r="A284" s="323" t="s">
        <v>1985</v>
      </c>
      <c r="B284" s="332" t="s">
        <v>1986</v>
      </c>
      <c r="C284" s="325">
        <v>50000</v>
      </c>
      <c r="D284" s="345"/>
      <c r="E284" s="327"/>
      <c r="F284" s="327"/>
      <c r="G284" s="328">
        <f t="shared" si="8"/>
        <v>50000</v>
      </c>
    </row>
    <row r="285" spans="2:7" ht="14.25" customHeight="1" thickBot="1">
      <c r="B285" s="332"/>
      <c r="C285" s="325"/>
      <c r="D285" s="345"/>
      <c r="E285" s="327"/>
      <c r="F285" s="327"/>
      <c r="G285" s="328"/>
    </row>
    <row r="286" spans="1:7" ht="15" customHeight="1" thickBot="1">
      <c r="A286" s="333"/>
      <c r="B286" s="334" t="s">
        <v>1987</v>
      </c>
      <c r="C286" s="335">
        <f>SUM(C89:C284)</f>
        <v>101605850</v>
      </c>
      <c r="D286" s="349">
        <f>SUM(D89:D284)</f>
        <v>3120000</v>
      </c>
      <c r="E286" s="336">
        <f>SUM(E89:E284)</f>
        <v>5918000</v>
      </c>
      <c r="F286" s="336">
        <f>SUM(F89:F284)</f>
        <v>7157000</v>
      </c>
      <c r="G286" s="337">
        <f>SUM(C286:F286)</f>
        <v>117800850</v>
      </c>
    </row>
    <row r="287" spans="2:7" ht="15" customHeight="1">
      <c r="B287" s="332"/>
      <c r="C287" s="339"/>
      <c r="D287" s="340"/>
      <c r="E287" s="341"/>
      <c r="F287" s="328"/>
      <c r="G287" s="328"/>
    </row>
    <row r="288" spans="2:7" ht="15" customHeight="1">
      <c r="B288" s="332"/>
      <c r="C288" s="339"/>
      <c r="D288" s="328"/>
      <c r="E288" s="341"/>
      <c r="F288" s="328"/>
      <c r="G288" s="328"/>
    </row>
    <row r="289" spans="2:7" ht="27.75" customHeight="1">
      <c r="B289" s="342" t="s">
        <v>1988</v>
      </c>
      <c r="C289" s="339"/>
      <c r="D289" s="328"/>
      <c r="E289" s="341"/>
      <c r="F289" s="328"/>
      <c r="G289" s="328"/>
    </row>
    <row r="290" spans="1:7" ht="20.25" customHeight="1">
      <c r="A290" s="323" t="s">
        <v>566</v>
      </c>
      <c r="B290" s="324" t="s">
        <v>1989</v>
      </c>
      <c r="C290" s="339"/>
      <c r="D290" s="340"/>
      <c r="E290" s="328">
        <v>60000</v>
      </c>
      <c r="F290" s="328"/>
      <c r="G290" s="328">
        <f aca="true" t="shared" si="9" ref="G290:G295">SUM(C290:F290)</f>
        <v>60000</v>
      </c>
    </row>
    <row r="291" spans="1:7" ht="18.75" customHeight="1">
      <c r="A291" s="323" t="s">
        <v>569</v>
      </c>
      <c r="B291" s="324" t="s">
        <v>1990</v>
      </c>
      <c r="C291" s="339"/>
      <c r="D291" s="340"/>
      <c r="E291" s="328">
        <v>70000</v>
      </c>
      <c r="F291" s="328"/>
      <c r="G291" s="328">
        <f t="shared" si="9"/>
        <v>70000</v>
      </c>
    </row>
    <row r="292" spans="1:7" ht="18.75" customHeight="1">
      <c r="A292" s="323" t="s">
        <v>572</v>
      </c>
      <c r="B292" s="324" t="s">
        <v>1991</v>
      </c>
      <c r="C292" s="339">
        <v>300000</v>
      </c>
      <c r="D292" s="340"/>
      <c r="E292" s="328"/>
      <c r="F292" s="328"/>
      <c r="G292" s="328">
        <f t="shared" si="9"/>
        <v>300000</v>
      </c>
    </row>
    <row r="293" spans="1:7" ht="17.25" customHeight="1">
      <c r="A293" s="323" t="s">
        <v>575</v>
      </c>
      <c r="B293" s="324" t="s">
        <v>1992</v>
      </c>
      <c r="C293" s="339"/>
      <c r="D293" s="340"/>
      <c r="E293" s="328">
        <v>110000</v>
      </c>
      <c r="F293" s="328"/>
      <c r="G293" s="328">
        <f t="shared" si="9"/>
        <v>110000</v>
      </c>
    </row>
    <row r="294" spans="1:7" ht="15" customHeight="1">
      <c r="A294" s="323" t="s">
        <v>578</v>
      </c>
      <c r="B294" s="324" t="s">
        <v>1993</v>
      </c>
      <c r="C294" s="339"/>
      <c r="D294" s="340"/>
      <c r="E294" s="328">
        <v>70000</v>
      </c>
      <c r="F294" s="328"/>
      <c r="G294" s="328">
        <f t="shared" si="9"/>
        <v>70000</v>
      </c>
    </row>
    <row r="295" spans="1:7" ht="15" customHeight="1">
      <c r="A295" s="323" t="s">
        <v>581</v>
      </c>
      <c r="B295" s="324" t="s">
        <v>1994</v>
      </c>
      <c r="C295" s="339">
        <v>150000</v>
      </c>
      <c r="D295" s="340"/>
      <c r="E295" s="350"/>
      <c r="F295" s="350"/>
      <c r="G295" s="328">
        <f t="shared" si="9"/>
        <v>150000</v>
      </c>
    </row>
    <row r="296" spans="2:7" ht="15" customHeight="1" thickBot="1">
      <c r="B296" s="324"/>
      <c r="C296" s="339"/>
      <c r="D296" s="340"/>
      <c r="E296" s="328"/>
      <c r="F296" s="328"/>
      <c r="G296" s="328"/>
    </row>
    <row r="297" spans="1:7" ht="15" customHeight="1" thickBot="1">
      <c r="A297" s="333"/>
      <c r="B297" s="312" t="s">
        <v>1995</v>
      </c>
      <c r="C297" s="351">
        <f>SUM(C290:C296)</f>
        <v>450000</v>
      </c>
      <c r="D297" s="337"/>
      <c r="E297" s="337">
        <f>SUM(E290:E295)</f>
        <v>310000</v>
      </c>
      <c r="F297" s="352"/>
      <c r="G297" s="337">
        <f>SUM(C297:F297)</f>
        <v>760000</v>
      </c>
    </row>
    <row r="298" spans="2:7" ht="42.75" customHeight="1">
      <c r="B298" s="324"/>
      <c r="C298" s="339"/>
      <c r="D298" s="328"/>
      <c r="E298" s="341"/>
      <c r="F298" s="328"/>
      <c r="G298" s="328"/>
    </row>
    <row r="299" spans="2:7" ht="21" customHeight="1">
      <c r="B299" s="342" t="s">
        <v>1996</v>
      </c>
      <c r="C299" s="339"/>
      <c r="D299" s="328"/>
      <c r="E299" s="341"/>
      <c r="F299" s="328"/>
      <c r="G299" s="328"/>
    </row>
    <row r="300" spans="1:7" ht="15" customHeight="1">
      <c r="A300" s="323" t="s">
        <v>566</v>
      </c>
      <c r="B300" s="332" t="s">
        <v>1997</v>
      </c>
      <c r="C300" s="339">
        <v>57000000</v>
      </c>
      <c r="D300" s="340"/>
      <c r="E300" s="341"/>
      <c r="F300" s="328"/>
      <c r="G300" s="328">
        <f>SUM(C300:F300)</f>
        <v>57000000</v>
      </c>
    </row>
    <row r="301" spans="1:7" ht="15" customHeight="1">
      <c r="A301" s="323" t="s">
        <v>569</v>
      </c>
      <c r="B301" s="332" t="s">
        <v>1998</v>
      </c>
      <c r="C301" s="339">
        <v>1962750</v>
      </c>
      <c r="D301" s="340"/>
      <c r="E301" s="341"/>
      <c r="F301" s="328"/>
      <c r="G301" s="328">
        <f>SUM(C301:F301)</f>
        <v>1962750</v>
      </c>
    </row>
    <row r="302" spans="1:7" ht="15" customHeight="1">
      <c r="A302" s="323" t="s">
        <v>572</v>
      </c>
      <c r="B302" s="324" t="s">
        <v>1999</v>
      </c>
      <c r="C302" s="339">
        <v>47000000</v>
      </c>
      <c r="D302" s="340"/>
      <c r="E302" s="341"/>
      <c r="F302" s="328"/>
      <c r="G302" s="328">
        <f>SUM(C302:F302)</f>
        <v>47000000</v>
      </c>
    </row>
    <row r="303" spans="1:7" ht="15" customHeight="1">
      <c r="A303" s="323" t="s">
        <v>575</v>
      </c>
      <c r="B303" s="324" t="s">
        <v>2000</v>
      </c>
      <c r="C303" s="339">
        <v>10000000</v>
      </c>
      <c r="D303" s="340"/>
      <c r="E303" s="341"/>
      <c r="F303" s="328"/>
      <c r="G303" s="328">
        <f>SUM(C303:F303)</f>
        <v>10000000</v>
      </c>
    </row>
    <row r="304" spans="2:7" ht="15" customHeight="1" thickBot="1">
      <c r="B304" s="324"/>
      <c r="C304" s="339"/>
      <c r="D304" s="340"/>
      <c r="E304" s="341"/>
      <c r="F304" s="328"/>
      <c r="G304" s="328"/>
    </row>
    <row r="305" spans="1:7" ht="15" customHeight="1" thickBot="1">
      <c r="A305" s="333"/>
      <c r="B305" s="312" t="s">
        <v>2001</v>
      </c>
      <c r="C305" s="351">
        <f>SUM(C300:C303)</f>
        <v>115962750</v>
      </c>
      <c r="D305" s="337"/>
      <c r="E305" s="353"/>
      <c r="F305" s="352"/>
      <c r="G305" s="337">
        <f>SUM(C305:F305)</f>
        <v>115962750</v>
      </c>
    </row>
    <row r="306" spans="1:7" ht="15" customHeight="1" thickBot="1">
      <c r="A306" s="354"/>
      <c r="B306" s="355"/>
      <c r="C306" s="356"/>
      <c r="D306" s="340"/>
      <c r="E306" s="341"/>
      <c r="F306" s="328"/>
      <c r="G306" s="340"/>
    </row>
    <row r="307" spans="1:7" ht="15" customHeight="1" thickBot="1">
      <c r="A307" s="333"/>
      <c r="B307" s="312" t="s">
        <v>2002</v>
      </c>
      <c r="C307" s="357"/>
      <c r="D307" s="352"/>
      <c r="E307" s="353"/>
      <c r="F307" s="352"/>
      <c r="G307" s="337">
        <f>SUM(G305+G297+G286+G85)</f>
        <v>280430600</v>
      </c>
    </row>
    <row r="308" spans="2:7" ht="21" customHeight="1">
      <c r="B308" s="342" t="s">
        <v>2003</v>
      </c>
      <c r="C308" s="339"/>
      <c r="D308" s="328"/>
      <c r="E308" s="341"/>
      <c r="F308" s="328"/>
      <c r="G308" s="328"/>
    </row>
    <row r="309" spans="1:7" ht="15" customHeight="1">
      <c r="A309" s="323" t="s">
        <v>566</v>
      </c>
      <c r="B309" s="332" t="s">
        <v>2004</v>
      </c>
      <c r="C309" s="339"/>
      <c r="D309" s="328"/>
      <c r="E309" s="341"/>
      <c r="F309" s="328">
        <v>373000</v>
      </c>
      <c r="G309" s="328">
        <f aca="true" t="shared" si="10" ref="G309:G316">SUM(C309:F309)</f>
        <v>373000</v>
      </c>
    </row>
    <row r="310" spans="1:7" ht="15" customHeight="1">
      <c r="A310" s="323" t="s">
        <v>569</v>
      </c>
      <c r="B310" s="332" t="s">
        <v>2005</v>
      </c>
      <c r="C310" s="339"/>
      <c r="D310" s="328"/>
      <c r="E310" s="341"/>
      <c r="F310" s="328">
        <v>480000</v>
      </c>
      <c r="G310" s="328">
        <f t="shared" si="10"/>
        <v>480000</v>
      </c>
    </row>
    <row r="311" spans="1:7" ht="15" customHeight="1">
      <c r="A311" s="323" t="s">
        <v>572</v>
      </c>
      <c r="B311" s="324" t="s">
        <v>2006</v>
      </c>
      <c r="C311" s="339">
        <v>30000000</v>
      </c>
      <c r="D311" s="340"/>
      <c r="E311" s="341"/>
      <c r="F311" s="328">
        <v>221000</v>
      </c>
      <c r="G311" s="328">
        <f t="shared" si="10"/>
        <v>30221000</v>
      </c>
    </row>
    <row r="312" spans="1:7" ht="15" customHeight="1">
      <c r="A312" s="323" t="s">
        <v>575</v>
      </c>
      <c r="B312" s="324" t="s">
        <v>2007</v>
      </c>
      <c r="C312" s="339"/>
      <c r="D312" s="340"/>
      <c r="E312" s="341"/>
      <c r="F312" s="328">
        <v>286000</v>
      </c>
      <c r="G312" s="328">
        <f t="shared" si="10"/>
        <v>286000</v>
      </c>
    </row>
    <row r="313" spans="1:7" ht="15" customHeight="1">
      <c r="A313" s="323" t="s">
        <v>578</v>
      </c>
      <c r="B313" s="324" t="s">
        <v>1675</v>
      </c>
      <c r="C313" s="339">
        <v>3000000</v>
      </c>
      <c r="D313" s="340"/>
      <c r="E313" s="341"/>
      <c r="F313" s="328"/>
      <c r="G313" s="328">
        <f t="shared" si="10"/>
        <v>3000000</v>
      </c>
    </row>
    <row r="314" spans="1:7" ht="15" customHeight="1">
      <c r="A314" s="323" t="s">
        <v>581</v>
      </c>
      <c r="B314" s="324" t="s">
        <v>2008</v>
      </c>
      <c r="C314" s="339"/>
      <c r="D314" s="340"/>
      <c r="E314" s="341"/>
      <c r="F314" s="328">
        <v>333000</v>
      </c>
      <c r="G314" s="328">
        <f t="shared" si="10"/>
        <v>333000</v>
      </c>
    </row>
    <row r="315" spans="1:7" ht="15" customHeight="1">
      <c r="A315" s="323" t="s">
        <v>584</v>
      </c>
      <c r="B315" s="324" t="s">
        <v>2009</v>
      </c>
      <c r="C315" s="339"/>
      <c r="D315" s="340"/>
      <c r="E315" s="341"/>
      <c r="F315" s="328">
        <v>424000</v>
      </c>
      <c r="G315" s="328">
        <f t="shared" si="10"/>
        <v>424000</v>
      </c>
    </row>
    <row r="316" spans="1:7" ht="15" customHeight="1">
      <c r="A316" s="323" t="s">
        <v>587</v>
      </c>
      <c r="B316" s="324" t="s">
        <v>2010</v>
      </c>
      <c r="C316" s="339"/>
      <c r="D316" s="340"/>
      <c r="E316" s="341"/>
      <c r="F316" s="328">
        <v>200000</v>
      </c>
      <c r="G316" s="328">
        <f t="shared" si="10"/>
        <v>200000</v>
      </c>
    </row>
    <row r="317" spans="2:7" ht="15" customHeight="1" thickBot="1">
      <c r="B317" s="324"/>
      <c r="C317" s="339"/>
      <c r="D317" s="340"/>
      <c r="E317" s="341"/>
      <c r="F317" s="328"/>
      <c r="G317" s="328"/>
    </row>
    <row r="318" spans="1:7" ht="15" customHeight="1" thickBot="1">
      <c r="A318" s="333"/>
      <c r="B318" s="312" t="s">
        <v>2011</v>
      </c>
      <c r="C318" s="351">
        <f>SUM(C309:C316)</f>
        <v>33000000</v>
      </c>
      <c r="D318" s="337"/>
      <c r="E318" s="353"/>
      <c r="F318" s="337">
        <f>SUM(F309:F316)</f>
        <v>2317000</v>
      </c>
      <c r="G318" s="337">
        <f aca="true" t="shared" si="11" ref="G318:G325">SUM(C318:F318)</f>
        <v>35317000</v>
      </c>
    </row>
    <row r="319" spans="2:7" ht="15" customHeight="1">
      <c r="B319" s="324"/>
      <c r="C319" s="339"/>
      <c r="D319" s="340"/>
      <c r="E319" s="341"/>
      <c r="F319" s="328"/>
      <c r="G319" s="328">
        <f t="shared" si="11"/>
        <v>0</v>
      </c>
    </row>
    <row r="320" spans="2:7" ht="15" customHeight="1">
      <c r="B320" s="324"/>
      <c r="C320" s="339"/>
      <c r="D320" s="328"/>
      <c r="E320" s="341"/>
      <c r="F320" s="328"/>
      <c r="G320" s="328">
        <f t="shared" si="11"/>
        <v>0</v>
      </c>
    </row>
    <row r="321" spans="1:7" ht="20.25" customHeight="1">
      <c r="A321" s="323"/>
      <c r="B321" s="342" t="s">
        <v>2012</v>
      </c>
      <c r="C321" s="339"/>
      <c r="D321" s="328"/>
      <c r="E321" s="341"/>
      <c r="F321" s="328"/>
      <c r="G321" s="328">
        <f t="shared" si="11"/>
        <v>0</v>
      </c>
    </row>
    <row r="322" spans="1:7" ht="15" customHeight="1">
      <c r="A322" s="323" t="s">
        <v>566</v>
      </c>
      <c r="B322" s="324" t="s">
        <v>2013</v>
      </c>
      <c r="C322" s="339">
        <v>500000</v>
      </c>
      <c r="D322" s="340"/>
      <c r="E322" s="328"/>
      <c r="F322" s="328"/>
      <c r="G322" s="328">
        <f t="shared" si="11"/>
        <v>500000</v>
      </c>
    </row>
    <row r="323" spans="1:7" ht="15" customHeight="1">
      <c r="A323" s="323" t="s">
        <v>569</v>
      </c>
      <c r="B323" s="324" t="s">
        <v>591</v>
      </c>
      <c r="C323" s="339"/>
      <c r="D323" s="340"/>
      <c r="E323" s="328"/>
      <c r="F323" s="328">
        <v>300000</v>
      </c>
      <c r="G323" s="328">
        <f t="shared" si="11"/>
        <v>300000</v>
      </c>
    </row>
    <row r="324" spans="1:7" ht="15" customHeight="1">
      <c r="A324" s="323" t="s">
        <v>572</v>
      </c>
      <c r="B324" s="324" t="s">
        <v>1982</v>
      </c>
      <c r="C324" s="339"/>
      <c r="D324" s="340"/>
      <c r="E324" s="328"/>
      <c r="F324" s="328">
        <v>433000</v>
      </c>
      <c r="G324" s="328">
        <f t="shared" si="11"/>
        <v>433000</v>
      </c>
    </row>
    <row r="325" spans="1:7" ht="15" customHeight="1">
      <c r="A325" s="323" t="s">
        <v>575</v>
      </c>
      <c r="B325" s="324" t="s">
        <v>2014</v>
      </c>
      <c r="C325" s="339"/>
      <c r="D325" s="340"/>
      <c r="E325" s="328"/>
      <c r="F325" s="328">
        <v>684000</v>
      </c>
      <c r="G325" s="328">
        <f t="shared" si="11"/>
        <v>684000</v>
      </c>
    </row>
    <row r="326" spans="2:7" ht="15" customHeight="1" thickBot="1">
      <c r="B326" s="324"/>
      <c r="C326" s="339"/>
      <c r="D326" s="340"/>
      <c r="E326" s="328"/>
      <c r="F326" s="328"/>
      <c r="G326" s="328"/>
    </row>
    <row r="327" spans="1:7" ht="15" customHeight="1" thickBot="1">
      <c r="A327" s="333"/>
      <c r="B327" s="312" t="s">
        <v>2015</v>
      </c>
      <c r="C327" s="351">
        <f>SUM(C322:C325)</f>
        <v>500000</v>
      </c>
      <c r="D327" s="337"/>
      <c r="E327" s="352"/>
      <c r="F327" s="337">
        <f>SUM(F323:F325)</f>
        <v>1417000</v>
      </c>
      <c r="G327" s="337">
        <f>SUM(C327:F327)</f>
        <v>1917000</v>
      </c>
    </row>
    <row r="328" spans="2:7" ht="15" customHeight="1">
      <c r="B328" s="324"/>
      <c r="C328" s="339"/>
      <c r="D328" s="328"/>
      <c r="E328" s="341"/>
      <c r="F328" s="328"/>
      <c r="G328" s="328"/>
    </row>
    <row r="329" spans="2:7" ht="21" customHeight="1">
      <c r="B329" s="342" t="s">
        <v>2016</v>
      </c>
      <c r="C329" s="339"/>
      <c r="D329" s="328"/>
      <c r="E329" s="341"/>
      <c r="F329" s="328"/>
      <c r="G329" s="328"/>
    </row>
    <row r="330" spans="1:7" ht="15" customHeight="1">
      <c r="A330" s="323" t="s">
        <v>566</v>
      </c>
      <c r="B330" s="324" t="s">
        <v>2017</v>
      </c>
      <c r="C330" s="339">
        <v>1900000</v>
      </c>
      <c r="D330" s="340"/>
      <c r="E330" s="328"/>
      <c r="F330" s="328"/>
      <c r="G330" s="328">
        <f>SUM(C330:F330)</f>
        <v>1900000</v>
      </c>
    </row>
    <row r="331" spans="1:7" ht="15" customHeight="1">
      <c r="A331" s="323" t="s">
        <v>569</v>
      </c>
      <c r="B331" s="324" t="s">
        <v>2018</v>
      </c>
      <c r="C331" s="339">
        <v>20000000</v>
      </c>
      <c r="D331" s="340"/>
      <c r="E331" s="328"/>
      <c r="F331" s="328"/>
      <c r="G331" s="328">
        <f>SUM(C331:F331)</f>
        <v>20000000</v>
      </c>
    </row>
    <row r="332" spans="1:7" ht="15" customHeight="1">
      <c r="A332" s="323" t="s">
        <v>572</v>
      </c>
      <c r="B332" s="324" t="s">
        <v>2019</v>
      </c>
      <c r="C332" s="339">
        <v>7900000</v>
      </c>
      <c r="D332" s="340"/>
      <c r="E332" s="328"/>
      <c r="F332" s="328"/>
      <c r="G332" s="328">
        <f>SUM(C332:F332)</f>
        <v>7900000</v>
      </c>
    </row>
    <row r="333" spans="1:7" ht="15" customHeight="1">
      <c r="A333" s="323" t="s">
        <v>575</v>
      </c>
      <c r="B333" s="324" t="s">
        <v>2020</v>
      </c>
      <c r="C333" s="339">
        <v>14900000</v>
      </c>
      <c r="D333" s="340"/>
      <c r="E333" s="328"/>
      <c r="F333" s="328"/>
      <c r="G333" s="328">
        <f>SUM(C333:F333)</f>
        <v>14900000</v>
      </c>
    </row>
    <row r="334" spans="1:7" ht="15" customHeight="1" thickBot="1">
      <c r="A334" s="323"/>
      <c r="B334" s="324"/>
      <c r="C334" s="339"/>
      <c r="D334" s="340"/>
      <c r="E334" s="328"/>
      <c r="F334" s="328"/>
      <c r="G334" s="328"/>
    </row>
    <row r="335" spans="1:7" ht="15" customHeight="1" thickBot="1">
      <c r="A335" s="333"/>
      <c r="B335" s="312" t="s">
        <v>2021</v>
      </c>
      <c r="C335" s="351">
        <f>SUM(C330:C333)</f>
        <v>44700000</v>
      </c>
      <c r="D335" s="337"/>
      <c r="E335" s="352"/>
      <c r="F335" s="352"/>
      <c r="G335" s="337">
        <f>SUM(C335:F335)</f>
        <v>44700000</v>
      </c>
    </row>
    <row r="336" spans="2:7" ht="15" customHeight="1" thickBot="1">
      <c r="B336" s="358"/>
      <c r="C336" s="359"/>
      <c r="D336" s="360"/>
      <c r="E336" s="361"/>
      <c r="F336" s="360"/>
      <c r="G336" s="360"/>
    </row>
    <row r="337" spans="1:7" ht="13.5" thickBot="1">
      <c r="A337" s="333"/>
      <c r="B337" s="312" t="s">
        <v>2022</v>
      </c>
      <c r="C337" s="357"/>
      <c r="D337" s="362"/>
      <c r="E337" s="363"/>
      <c r="F337" s="362"/>
      <c r="G337" s="364">
        <f>G335+G327+G318</f>
        <v>81934000</v>
      </c>
    </row>
    <row r="338" ht="13.5" thickBot="1">
      <c r="G338" s="366"/>
    </row>
    <row r="339" spans="1:7" ht="13.5" thickBot="1">
      <c r="A339" s="333"/>
      <c r="B339" s="312" t="s">
        <v>2023</v>
      </c>
      <c r="C339" s="357"/>
      <c r="D339" s="362"/>
      <c r="E339" s="363"/>
      <c r="F339" s="362"/>
      <c r="G339" s="364">
        <f>G335+G327+G318+G305+G297+G286+G85</f>
        <v>362364600</v>
      </c>
    </row>
    <row r="340" ht="12.75">
      <c r="B340" s="307"/>
    </row>
  </sheetData>
  <mergeCells count="2">
    <mergeCell ref="A1:B1"/>
    <mergeCell ref="A3:G3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 6. sz. kimutatás &amp;P. olda&amp;10l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">
    <tabColor indexed="43"/>
  </sheetPr>
  <dimension ref="A1:G33"/>
  <sheetViews>
    <sheetView showGridLines="0" zoomScale="75" zoomScaleNormal="75" workbookViewId="0" topLeftCell="A1">
      <selection activeCell="E13" sqref="E13"/>
    </sheetView>
  </sheetViews>
  <sheetFormatPr defaultColWidth="9.33203125" defaultRowHeight="12.75"/>
  <cols>
    <col min="1" max="1" width="5.5" style="367" customWidth="1"/>
    <col min="2" max="2" width="65.33203125" style="368" customWidth="1"/>
    <col min="3" max="3" width="11.83203125" style="368" customWidth="1"/>
    <col min="4" max="5" width="10.83203125" style="368" customWidth="1"/>
    <col min="6" max="6" width="12.33203125" style="370" customWidth="1"/>
    <col min="7" max="7" width="13.33203125" style="368" customWidth="1"/>
    <col min="8" max="16384" width="12" style="368" customWidth="1"/>
  </cols>
  <sheetData>
    <row r="1" spans="1:7" ht="15" customHeight="1">
      <c r="A1" s="367" t="s">
        <v>553</v>
      </c>
      <c r="C1" s="369"/>
      <c r="D1" s="369"/>
      <c r="E1" s="369"/>
      <c r="G1" s="371" t="s">
        <v>2024</v>
      </c>
    </row>
    <row r="2" spans="3:7" ht="25.5" customHeight="1">
      <c r="C2" s="369"/>
      <c r="D2" s="369"/>
      <c r="E2" s="369"/>
      <c r="G2" s="371"/>
    </row>
    <row r="3" spans="1:5" ht="18" customHeight="1">
      <c r="A3" s="372"/>
      <c r="C3" s="369"/>
      <c r="D3" s="369"/>
      <c r="E3" s="369"/>
    </row>
    <row r="4" spans="1:5" ht="27" customHeight="1">
      <c r="A4" s="373"/>
      <c r="C4" s="369"/>
      <c r="D4" s="369"/>
      <c r="E4" s="369"/>
    </row>
    <row r="5" spans="1:5" ht="25.5" customHeight="1">
      <c r="A5" s="373"/>
      <c r="C5" s="369"/>
      <c r="D5" s="369"/>
      <c r="E5" s="369"/>
    </row>
    <row r="6" spans="1:7" ht="24.75" customHeight="1" thickBot="1">
      <c r="A6" s="373"/>
      <c r="C6" s="369"/>
      <c r="D6" s="369"/>
      <c r="E6" s="369"/>
      <c r="F6" s="374"/>
      <c r="G6" s="371" t="s">
        <v>469</v>
      </c>
    </row>
    <row r="7" spans="1:7" s="379" customFormat="1" ht="66.75" customHeight="1" thickBot="1">
      <c r="A7" s="375" t="s">
        <v>2025</v>
      </c>
      <c r="B7" s="376" t="s">
        <v>2026</v>
      </c>
      <c r="C7" s="377" t="s">
        <v>2027</v>
      </c>
      <c r="D7" s="377" t="s">
        <v>559</v>
      </c>
      <c r="E7" s="377" t="s">
        <v>1458</v>
      </c>
      <c r="F7" s="378" t="s">
        <v>2028</v>
      </c>
      <c r="G7" s="376" t="s">
        <v>2029</v>
      </c>
    </row>
    <row r="8" spans="1:7" s="385" customFormat="1" ht="18" customHeight="1">
      <c r="A8" s="380" t="s">
        <v>2030</v>
      </c>
      <c r="B8" s="381" t="s">
        <v>2031</v>
      </c>
      <c r="C8" s="382" t="s">
        <v>2032</v>
      </c>
      <c r="D8" s="382" t="s">
        <v>2033</v>
      </c>
      <c r="E8" s="382" t="s">
        <v>2034</v>
      </c>
      <c r="F8" s="383" t="s">
        <v>2035</v>
      </c>
      <c r="G8" s="384" t="s">
        <v>2036</v>
      </c>
    </row>
    <row r="9" spans="1:6" s="390" customFormat="1" ht="24" customHeight="1">
      <c r="A9" s="386"/>
      <c r="B9" s="387"/>
      <c r="C9" s="388"/>
      <c r="D9" s="388"/>
      <c r="E9" s="388"/>
      <c r="F9" s="389"/>
    </row>
    <row r="10" spans="1:7" s="390" customFormat="1" ht="24" customHeight="1">
      <c r="A10" s="391">
        <v>1</v>
      </c>
      <c r="B10" s="390" t="s">
        <v>715</v>
      </c>
      <c r="C10" s="392">
        <v>505284</v>
      </c>
      <c r="D10" s="392">
        <v>526342</v>
      </c>
      <c r="E10" s="392">
        <v>522147</v>
      </c>
      <c r="F10" s="393">
        <f aca="true" t="shared" si="0" ref="F10:F31">E10/D10*100</f>
        <v>99.20298969111339</v>
      </c>
      <c r="G10" s="392">
        <f aca="true" t="shared" si="1" ref="G10:G31">SUM(D10-E10)</f>
        <v>4195</v>
      </c>
    </row>
    <row r="11" spans="1:7" s="390" customFormat="1" ht="24" customHeight="1">
      <c r="A11" s="386">
        <v>2</v>
      </c>
      <c r="B11" s="390" t="s">
        <v>717</v>
      </c>
      <c r="C11" s="392">
        <v>232213</v>
      </c>
      <c r="D11" s="392">
        <v>244870</v>
      </c>
      <c r="E11" s="392">
        <v>241571</v>
      </c>
      <c r="F11" s="393">
        <f t="shared" si="0"/>
        <v>98.65275452280801</v>
      </c>
      <c r="G11" s="392">
        <f t="shared" si="1"/>
        <v>3299</v>
      </c>
    </row>
    <row r="12" spans="1:7" s="390" customFormat="1" ht="24" customHeight="1">
      <c r="A12" s="391">
        <v>3</v>
      </c>
      <c r="B12" s="390" t="s">
        <v>719</v>
      </c>
      <c r="C12" s="392">
        <v>378128</v>
      </c>
      <c r="D12" s="392">
        <v>393180</v>
      </c>
      <c r="E12" s="392">
        <v>383035</v>
      </c>
      <c r="F12" s="393">
        <f t="shared" si="0"/>
        <v>97.41975685436695</v>
      </c>
      <c r="G12" s="392">
        <f t="shared" si="1"/>
        <v>10145</v>
      </c>
    </row>
    <row r="13" spans="1:7" s="390" customFormat="1" ht="34.5" customHeight="1">
      <c r="A13" s="386">
        <v>4</v>
      </c>
      <c r="B13" s="394" t="s">
        <v>2037</v>
      </c>
      <c r="C13" s="392">
        <v>719516</v>
      </c>
      <c r="D13" s="392">
        <v>751217</v>
      </c>
      <c r="E13" s="392">
        <v>751217</v>
      </c>
      <c r="F13" s="393">
        <f t="shared" si="0"/>
        <v>100</v>
      </c>
      <c r="G13" s="392">
        <f t="shared" si="1"/>
        <v>0</v>
      </c>
    </row>
    <row r="14" spans="1:7" s="390" customFormat="1" ht="24" customHeight="1">
      <c r="A14" s="391">
        <v>5</v>
      </c>
      <c r="B14" s="390" t="s">
        <v>723</v>
      </c>
      <c r="C14" s="392">
        <v>409034</v>
      </c>
      <c r="D14" s="392">
        <v>419448</v>
      </c>
      <c r="E14" s="392">
        <v>414068</v>
      </c>
      <c r="F14" s="393">
        <f t="shared" si="0"/>
        <v>98.7173618660716</v>
      </c>
      <c r="G14" s="392">
        <f t="shared" si="1"/>
        <v>5380</v>
      </c>
    </row>
    <row r="15" spans="1:7" s="390" customFormat="1" ht="24" customHeight="1">
      <c r="A15" s="386">
        <v>6</v>
      </c>
      <c r="B15" s="390" t="s">
        <v>725</v>
      </c>
      <c r="C15" s="392">
        <v>269791</v>
      </c>
      <c r="D15" s="392">
        <v>279110</v>
      </c>
      <c r="E15" s="392">
        <v>270533</v>
      </c>
      <c r="F15" s="393">
        <f t="shared" si="0"/>
        <v>96.92701802156856</v>
      </c>
      <c r="G15" s="392">
        <f t="shared" si="1"/>
        <v>8577</v>
      </c>
    </row>
    <row r="16" spans="1:7" s="390" customFormat="1" ht="24" customHeight="1">
      <c r="A16" s="391">
        <v>7</v>
      </c>
      <c r="B16" s="390" t="s">
        <v>727</v>
      </c>
      <c r="C16" s="392">
        <v>270568</v>
      </c>
      <c r="D16" s="392">
        <v>285827</v>
      </c>
      <c r="E16" s="392">
        <v>273383</v>
      </c>
      <c r="F16" s="393">
        <f t="shared" si="0"/>
        <v>95.64631752773532</v>
      </c>
      <c r="G16" s="392">
        <f t="shared" si="1"/>
        <v>12444</v>
      </c>
    </row>
    <row r="17" spans="1:7" s="390" customFormat="1" ht="24" customHeight="1">
      <c r="A17" s="386">
        <v>8</v>
      </c>
      <c r="B17" s="390" t="s">
        <v>668</v>
      </c>
      <c r="C17" s="392">
        <v>308662</v>
      </c>
      <c r="D17" s="392">
        <v>310058</v>
      </c>
      <c r="E17" s="392">
        <v>304120</v>
      </c>
      <c r="F17" s="393">
        <f t="shared" si="0"/>
        <v>98.08487444284619</v>
      </c>
      <c r="G17" s="392">
        <f t="shared" si="1"/>
        <v>5938</v>
      </c>
    </row>
    <row r="18" spans="1:7" s="390" customFormat="1" ht="24" customHeight="1">
      <c r="A18" s="391">
        <v>9</v>
      </c>
      <c r="B18" s="390" t="s">
        <v>670</v>
      </c>
      <c r="C18" s="392">
        <v>222395</v>
      </c>
      <c r="D18" s="392">
        <v>231592</v>
      </c>
      <c r="E18" s="392">
        <v>226087</v>
      </c>
      <c r="F18" s="393">
        <f t="shared" si="0"/>
        <v>97.62297488687001</v>
      </c>
      <c r="G18" s="392">
        <f t="shared" si="1"/>
        <v>5505</v>
      </c>
    </row>
    <row r="19" spans="1:7" s="390" customFormat="1" ht="24" customHeight="1">
      <c r="A19" s="391">
        <v>10</v>
      </c>
      <c r="B19" s="390" t="s">
        <v>672</v>
      </c>
      <c r="C19" s="392">
        <v>258388</v>
      </c>
      <c r="D19" s="392">
        <v>264189</v>
      </c>
      <c r="E19" s="392">
        <v>262605</v>
      </c>
      <c r="F19" s="393">
        <f t="shared" si="0"/>
        <v>99.40042923815905</v>
      </c>
      <c r="G19" s="392">
        <f t="shared" si="1"/>
        <v>1584</v>
      </c>
    </row>
    <row r="20" spans="1:7" s="390" customFormat="1" ht="24" customHeight="1">
      <c r="A20" s="386">
        <v>11</v>
      </c>
      <c r="B20" s="390" t="s">
        <v>674</v>
      </c>
      <c r="C20" s="392">
        <v>156881</v>
      </c>
      <c r="D20" s="392">
        <v>169814</v>
      </c>
      <c r="E20" s="392">
        <v>168981</v>
      </c>
      <c r="F20" s="393">
        <f t="shared" si="0"/>
        <v>99.50946329513468</v>
      </c>
      <c r="G20" s="392">
        <f t="shared" si="1"/>
        <v>833</v>
      </c>
    </row>
    <row r="21" spans="1:7" s="390" customFormat="1" ht="24" customHeight="1">
      <c r="A21" s="391">
        <v>12</v>
      </c>
      <c r="B21" s="390" t="s">
        <v>676</v>
      </c>
      <c r="C21" s="392">
        <v>152136</v>
      </c>
      <c r="D21" s="392">
        <v>157289</v>
      </c>
      <c r="E21" s="392">
        <v>155601</v>
      </c>
      <c r="F21" s="393">
        <f t="shared" si="0"/>
        <v>98.92681624271246</v>
      </c>
      <c r="G21" s="392">
        <f t="shared" si="1"/>
        <v>1688</v>
      </c>
    </row>
    <row r="22" spans="1:7" s="390" customFormat="1" ht="24" customHeight="1">
      <c r="A22" s="386">
        <v>13</v>
      </c>
      <c r="B22" s="390" t="s">
        <v>678</v>
      </c>
      <c r="C22" s="392">
        <v>211393</v>
      </c>
      <c r="D22" s="392">
        <v>236467</v>
      </c>
      <c r="E22" s="392">
        <v>235262</v>
      </c>
      <c r="F22" s="393">
        <f t="shared" si="0"/>
        <v>99.49041515306575</v>
      </c>
      <c r="G22" s="392">
        <f t="shared" si="1"/>
        <v>1205</v>
      </c>
    </row>
    <row r="23" spans="1:7" s="390" customFormat="1" ht="24" customHeight="1">
      <c r="A23" s="386">
        <v>14</v>
      </c>
      <c r="B23" s="390" t="s">
        <v>680</v>
      </c>
      <c r="C23" s="392">
        <v>109323</v>
      </c>
      <c r="D23" s="392">
        <v>111839</v>
      </c>
      <c r="E23" s="392">
        <v>110344</v>
      </c>
      <c r="F23" s="393">
        <f t="shared" si="0"/>
        <v>98.66325700337092</v>
      </c>
      <c r="G23" s="392">
        <f t="shared" si="1"/>
        <v>1495</v>
      </c>
    </row>
    <row r="24" spans="1:7" s="390" customFormat="1" ht="24" customHeight="1">
      <c r="A24" s="391">
        <v>15</v>
      </c>
      <c r="B24" s="390" t="s">
        <v>2038</v>
      </c>
      <c r="C24" s="392">
        <v>1246092</v>
      </c>
      <c r="D24" s="392">
        <v>1298045</v>
      </c>
      <c r="E24" s="392">
        <v>1271242</v>
      </c>
      <c r="F24" s="393">
        <f t="shared" si="0"/>
        <v>97.93512551567935</v>
      </c>
      <c r="G24" s="392">
        <f t="shared" si="1"/>
        <v>26803</v>
      </c>
    </row>
    <row r="25" spans="1:7" s="390" customFormat="1" ht="24" customHeight="1">
      <c r="A25" s="386">
        <v>16</v>
      </c>
      <c r="B25" s="390" t="s">
        <v>840</v>
      </c>
      <c r="C25" s="392">
        <v>54532</v>
      </c>
      <c r="D25" s="392">
        <v>55268</v>
      </c>
      <c r="E25" s="392">
        <v>55028</v>
      </c>
      <c r="F25" s="393">
        <f t="shared" si="0"/>
        <v>99.5657523340812</v>
      </c>
      <c r="G25" s="392">
        <f t="shared" si="1"/>
        <v>240</v>
      </c>
    </row>
    <row r="26" spans="1:7" s="390" customFormat="1" ht="24" customHeight="1">
      <c r="A26" s="391">
        <v>17</v>
      </c>
      <c r="B26" s="390" t="s">
        <v>842</v>
      </c>
      <c r="C26" s="392">
        <v>159514</v>
      </c>
      <c r="D26" s="392">
        <v>161821</v>
      </c>
      <c r="E26" s="392">
        <v>161821</v>
      </c>
      <c r="F26" s="393">
        <f t="shared" si="0"/>
        <v>100</v>
      </c>
      <c r="G26" s="392">
        <f t="shared" si="1"/>
        <v>0</v>
      </c>
    </row>
    <row r="27" spans="1:7" s="390" customFormat="1" ht="23.25" customHeight="1">
      <c r="A27" s="391">
        <v>18</v>
      </c>
      <c r="B27" s="390" t="s">
        <v>598</v>
      </c>
      <c r="C27" s="392">
        <v>331206</v>
      </c>
      <c r="D27" s="392">
        <v>330310</v>
      </c>
      <c r="E27" s="392">
        <v>327050</v>
      </c>
      <c r="F27" s="393">
        <f t="shared" si="0"/>
        <v>99.01304834852108</v>
      </c>
      <c r="G27" s="392">
        <f t="shared" si="1"/>
        <v>3260</v>
      </c>
    </row>
    <row r="28" spans="1:7" s="390" customFormat="1" ht="23.25" customHeight="1">
      <c r="A28" s="386">
        <v>19</v>
      </c>
      <c r="B28" s="390" t="s">
        <v>600</v>
      </c>
      <c r="C28" s="392">
        <v>88620</v>
      </c>
      <c r="D28" s="392">
        <v>88589</v>
      </c>
      <c r="E28" s="392">
        <v>85800</v>
      </c>
      <c r="F28" s="393">
        <f t="shared" si="0"/>
        <v>96.85175360372055</v>
      </c>
      <c r="G28" s="392">
        <f t="shared" si="1"/>
        <v>2789</v>
      </c>
    </row>
    <row r="29" spans="1:7" s="390" customFormat="1" ht="23.25" customHeight="1">
      <c r="A29" s="391">
        <v>20</v>
      </c>
      <c r="B29" s="390" t="s">
        <v>976</v>
      </c>
      <c r="C29" s="392">
        <v>376712</v>
      </c>
      <c r="D29" s="392">
        <v>375756</v>
      </c>
      <c r="E29" s="392">
        <v>369555</v>
      </c>
      <c r="F29" s="393">
        <f t="shared" si="0"/>
        <v>98.34972695046785</v>
      </c>
      <c r="G29" s="392">
        <f t="shared" si="1"/>
        <v>6201</v>
      </c>
    </row>
    <row r="30" spans="1:7" s="390" customFormat="1" ht="24" customHeight="1">
      <c r="A30" s="386">
        <v>21</v>
      </c>
      <c r="B30" s="390" t="s">
        <v>949</v>
      </c>
      <c r="C30" s="392">
        <v>22752</v>
      </c>
      <c r="D30" s="392">
        <v>22937</v>
      </c>
      <c r="E30" s="392">
        <v>22859</v>
      </c>
      <c r="F30" s="393">
        <f t="shared" si="0"/>
        <v>99.65993809129354</v>
      </c>
      <c r="G30" s="392">
        <f t="shared" si="1"/>
        <v>78</v>
      </c>
    </row>
    <row r="31" spans="1:7" s="390" customFormat="1" ht="24" customHeight="1">
      <c r="A31" s="391">
        <v>22</v>
      </c>
      <c r="B31" s="390" t="s">
        <v>1031</v>
      </c>
      <c r="C31" s="392"/>
      <c r="D31" s="392">
        <v>12041</v>
      </c>
      <c r="E31" s="392">
        <v>12041</v>
      </c>
      <c r="F31" s="393">
        <f t="shared" si="0"/>
        <v>100</v>
      </c>
      <c r="G31" s="392">
        <f t="shared" si="1"/>
        <v>0</v>
      </c>
    </row>
    <row r="32" spans="1:7" ht="19.5" customHeight="1" thickBot="1">
      <c r="A32" s="395"/>
      <c r="B32" s="390"/>
      <c r="C32" s="396"/>
      <c r="D32" s="396"/>
      <c r="E32" s="396"/>
      <c r="F32" s="393"/>
      <c r="G32" s="390"/>
    </row>
    <row r="33" spans="1:7" ht="27" customHeight="1" thickBot="1">
      <c r="A33" s="397" t="s">
        <v>2039</v>
      </c>
      <c r="B33" s="398"/>
      <c r="C33" s="399">
        <f>SUM(C10:C32)</f>
        <v>6483140</v>
      </c>
      <c r="D33" s="399">
        <f>SUM(D10:D32)</f>
        <v>6726009</v>
      </c>
      <c r="E33" s="399">
        <f>SUM(E10:E32)</f>
        <v>6624350</v>
      </c>
      <c r="F33" s="400">
        <f>E33/D33*100</f>
        <v>98.48856877830524</v>
      </c>
      <c r="G33" s="399">
        <f>SUM(G10:G31)</f>
        <v>101659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K34"/>
  <sheetViews>
    <sheetView showGridLines="0" zoomScale="75" zoomScaleNormal="75" workbookViewId="0" topLeftCell="A17">
      <selection activeCell="H22" sqref="H22"/>
    </sheetView>
  </sheetViews>
  <sheetFormatPr defaultColWidth="9.33203125" defaultRowHeight="12.75"/>
  <cols>
    <col min="1" max="1" width="5" style="401" customWidth="1"/>
    <col min="2" max="2" width="39.33203125" style="401" customWidth="1"/>
    <col min="3" max="3" width="12.16015625" style="401" customWidth="1"/>
    <col min="4" max="4" width="16.5" style="401" customWidth="1"/>
    <col min="5" max="5" width="11.5" style="401" customWidth="1"/>
    <col min="6" max="6" width="15.66015625" style="401" customWidth="1"/>
    <col min="7" max="7" width="10.33203125" style="401" customWidth="1"/>
    <col min="8" max="8" width="17.83203125" style="401" customWidth="1"/>
    <col min="9" max="9" width="10.16015625" style="401" customWidth="1"/>
    <col min="10" max="10" width="18.5" style="401" customWidth="1"/>
    <col min="11" max="11" width="29.66015625" style="401" customWidth="1"/>
    <col min="12" max="16384" width="10.83203125" style="401" customWidth="1"/>
  </cols>
  <sheetData>
    <row r="1" spans="1:11" s="402" customFormat="1" ht="12.75">
      <c r="A1" s="401" t="s">
        <v>553</v>
      </c>
      <c r="K1" s="403" t="s">
        <v>2040</v>
      </c>
    </row>
    <row r="2" s="402" customFormat="1" ht="18.75" customHeight="1">
      <c r="K2" s="404"/>
    </row>
    <row r="3" spans="1:11" s="402" customFormat="1" ht="18.75">
      <c r="A3" s="728" t="s">
        <v>2041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</row>
    <row r="4" ht="13.5" thickBot="1">
      <c r="K4" s="403" t="s">
        <v>469</v>
      </c>
    </row>
    <row r="5" spans="1:11" s="405" customFormat="1" ht="36" customHeight="1" thickBot="1">
      <c r="A5" s="732" t="s">
        <v>2042</v>
      </c>
      <c r="B5" s="736" t="s">
        <v>2043</v>
      </c>
      <c r="C5" s="729" t="s">
        <v>2044</v>
      </c>
      <c r="D5" s="730"/>
      <c r="E5" s="729" t="s">
        <v>2074</v>
      </c>
      <c r="F5" s="731"/>
      <c r="G5" s="729" t="s">
        <v>2075</v>
      </c>
      <c r="H5" s="731"/>
      <c r="I5" s="734" t="s">
        <v>2045</v>
      </c>
      <c r="J5" s="734" t="s">
        <v>2046</v>
      </c>
      <c r="K5" s="734" t="s">
        <v>2047</v>
      </c>
    </row>
    <row r="6" spans="1:11" s="405" customFormat="1" ht="32.25" customHeight="1" thickBot="1">
      <c r="A6" s="733"/>
      <c r="B6" s="737"/>
      <c r="C6" s="406" t="s">
        <v>2048</v>
      </c>
      <c r="D6" s="406" t="s">
        <v>2049</v>
      </c>
      <c r="E6" s="406" t="s">
        <v>2048</v>
      </c>
      <c r="F6" s="406" t="s">
        <v>2050</v>
      </c>
      <c r="G6" s="406" t="s">
        <v>2048</v>
      </c>
      <c r="H6" s="406" t="s">
        <v>2049</v>
      </c>
      <c r="I6" s="735"/>
      <c r="J6" s="735"/>
      <c r="K6" s="735"/>
    </row>
    <row r="7" ht="6" customHeight="1" hidden="1">
      <c r="K7" s="407"/>
    </row>
    <row r="8" ht="21" customHeight="1">
      <c r="K8" s="407"/>
    </row>
    <row r="9" spans="1:11" s="414" customFormat="1" ht="24" customHeight="1">
      <c r="A9" s="408" t="s">
        <v>566</v>
      </c>
      <c r="B9" s="409" t="s">
        <v>2051</v>
      </c>
      <c r="C9" s="410">
        <v>1048600</v>
      </c>
      <c r="D9" s="410"/>
      <c r="E9" s="410">
        <v>7553</v>
      </c>
      <c r="F9" s="410"/>
      <c r="G9" s="411">
        <v>0.72</v>
      </c>
      <c r="H9" s="412"/>
      <c r="I9" s="410">
        <v>7553</v>
      </c>
      <c r="J9" s="410"/>
      <c r="K9" s="413"/>
    </row>
    <row r="10" spans="1:11" s="414" customFormat="1" ht="24.75" customHeight="1">
      <c r="A10" s="408" t="s">
        <v>569</v>
      </c>
      <c r="B10" s="409" t="s">
        <v>2052</v>
      </c>
      <c r="C10" s="410">
        <v>804000</v>
      </c>
      <c r="D10" s="410"/>
      <c r="E10" s="410">
        <v>20200</v>
      </c>
      <c r="F10" s="410"/>
      <c r="G10" s="411">
        <v>2.51</v>
      </c>
      <c r="H10" s="412"/>
      <c r="I10" s="410">
        <v>20200</v>
      </c>
      <c r="J10" s="410">
        <v>1562</v>
      </c>
      <c r="K10" s="413"/>
    </row>
    <row r="11" spans="1:11" s="414" customFormat="1" ht="17.25" customHeight="1">
      <c r="A11" s="408" t="s">
        <v>572</v>
      </c>
      <c r="B11" s="409" t="s">
        <v>2053</v>
      </c>
      <c r="C11" s="410">
        <v>50000</v>
      </c>
      <c r="D11" s="410"/>
      <c r="E11" s="410">
        <v>1500</v>
      </c>
      <c r="F11" s="410"/>
      <c r="G11" s="411">
        <v>3</v>
      </c>
      <c r="H11" s="412"/>
      <c r="I11" s="410">
        <v>1591</v>
      </c>
      <c r="J11" s="410"/>
      <c r="K11" s="413"/>
    </row>
    <row r="12" spans="1:11" s="414" customFormat="1" ht="17.25" customHeight="1">
      <c r="A12" s="408" t="s">
        <v>575</v>
      </c>
      <c r="B12" s="409" t="s">
        <v>2054</v>
      </c>
      <c r="C12" s="410">
        <v>274000</v>
      </c>
      <c r="D12" s="410"/>
      <c r="E12" s="410">
        <v>32000</v>
      </c>
      <c r="F12" s="410"/>
      <c r="G12" s="411">
        <v>11.68</v>
      </c>
      <c r="H12" s="412"/>
      <c r="I12" s="410">
        <v>32000</v>
      </c>
      <c r="J12" s="410"/>
      <c r="K12" s="413"/>
    </row>
    <row r="13" spans="1:11" s="414" customFormat="1" ht="24" customHeight="1">
      <c r="A13" s="408" t="s">
        <v>578</v>
      </c>
      <c r="B13" s="409" t="s">
        <v>2055</v>
      </c>
      <c r="C13" s="410"/>
      <c r="D13" s="410"/>
      <c r="E13" s="410">
        <v>5893</v>
      </c>
      <c r="F13" s="410"/>
      <c r="G13" s="411"/>
      <c r="H13" s="412"/>
      <c r="I13" s="410">
        <v>5893</v>
      </c>
      <c r="J13" s="410"/>
      <c r="K13" s="413"/>
    </row>
    <row r="14" spans="1:11" s="414" customFormat="1" ht="38.25" customHeight="1">
      <c r="A14" s="408" t="s">
        <v>581</v>
      </c>
      <c r="B14" s="409" t="s">
        <v>2056</v>
      </c>
      <c r="C14" s="410">
        <v>3250</v>
      </c>
      <c r="D14" s="410"/>
      <c r="E14" s="410">
        <v>250</v>
      </c>
      <c r="F14" s="410"/>
      <c r="G14" s="411">
        <v>7.69</v>
      </c>
      <c r="H14" s="412"/>
      <c r="I14" s="410">
        <v>250</v>
      </c>
      <c r="J14" s="410"/>
      <c r="K14" s="413"/>
    </row>
    <row r="15" spans="1:11" s="414" customFormat="1" ht="24" customHeight="1">
      <c r="A15" s="408" t="s">
        <v>584</v>
      </c>
      <c r="B15" s="409" t="s">
        <v>2057</v>
      </c>
      <c r="C15" s="410">
        <v>45020</v>
      </c>
      <c r="D15" s="410"/>
      <c r="E15" s="410">
        <v>7650</v>
      </c>
      <c r="F15" s="410"/>
      <c r="G15" s="411">
        <v>16.99</v>
      </c>
      <c r="H15" s="412"/>
      <c r="I15" s="410">
        <v>7650</v>
      </c>
      <c r="J15" s="410"/>
      <c r="K15" s="413"/>
    </row>
    <row r="16" spans="1:11" s="414" customFormat="1" ht="17.25" customHeight="1">
      <c r="A16" s="408" t="s">
        <v>587</v>
      </c>
      <c r="B16" s="409" t="s">
        <v>2058</v>
      </c>
      <c r="C16" s="410">
        <v>3000</v>
      </c>
      <c r="D16" s="410"/>
      <c r="E16" s="410">
        <v>100</v>
      </c>
      <c r="F16" s="410"/>
      <c r="G16" s="411">
        <v>3.33</v>
      </c>
      <c r="H16" s="412"/>
      <c r="I16" s="410">
        <v>100</v>
      </c>
      <c r="J16" s="410">
        <v>295</v>
      </c>
      <c r="K16" s="413" t="s">
        <v>2059</v>
      </c>
    </row>
    <row r="17" spans="1:11" s="417" customFormat="1" ht="17.25" customHeight="1">
      <c r="A17" s="408"/>
      <c r="B17" s="415" t="s">
        <v>2060</v>
      </c>
      <c r="C17" s="416">
        <f>SUM(C9:C16)</f>
        <v>2227870</v>
      </c>
      <c r="D17" s="416"/>
      <c r="E17" s="416">
        <f>SUM(E9:E16)</f>
        <v>75146</v>
      </c>
      <c r="F17" s="416"/>
      <c r="G17" s="411"/>
      <c r="H17" s="416"/>
      <c r="I17" s="416">
        <f>SUM(I9:I16)</f>
        <v>75237</v>
      </c>
      <c r="J17" s="416"/>
      <c r="K17" s="416"/>
    </row>
    <row r="18" spans="1:11" s="414" customFormat="1" ht="17.25" customHeight="1">
      <c r="A18" s="408" t="s">
        <v>590</v>
      </c>
      <c r="B18" s="409" t="s">
        <v>2061</v>
      </c>
      <c r="C18" s="410">
        <v>308000</v>
      </c>
      <c r="D18" s="410"/>
      <c r="E18" s="410">
        <v>85000</v>
      </c>
      <c r="F18" s="410"/>
      <c r="G18" s="411">
        <v>27.6</v>
      </c>
      <c r="H18" s="412"/>
      <c r="I18" s="410">
        <v>85000</v>
      </c>
      <c r="J18" s="410"/>
      <c r="K18" s="413" t="s">
        <v>2059</v>
      </c>
    </row>
    <row r="19" spans="1:11" s="417" customFormat="1" ht="17.25" customHeight="1">
      <c r="A19" s="408"/>
      <c r="B19" s="415" t="s">
        <v>2062</v>
      </c>
      <c r="C19" s="416">
        <f>SUM(C18)</f>
        <v>308000</v>
      </c>
      <c r="D19" s="416"/>
      <c r="E19" s="416">
        <f>SUM(E18)</f>
        <v>85000</v>
      </c>
      <c r="F19" s="416"/>
      <c r="G19" s="411"/>
      <c r="H19" s="416"/>
      <c r="I19" s="416">
        <f>SUM(I18)</f>
        <v>85000</v>
      </c>
      <c r="J19" s="416"/>
      <c r="K19" s="416"/>
    </row>
    <row r="20" spans="1:11" s="414" customFormat="1" ht="27" customHeight="1">
      <c r="A20" s="408" t="s">
        <v>612</v>
      </c>
      <c r="B20" s="409" t="s">
        <v>2063</v>
      </c>
      <c r="C20" s="410">
        <v>21000</v>
      </c>
      <c r="D20" s="410"/>
      <c r="E20" s="410">
        <v>20800</v>
      </c>
      <c r="F20" s="410"/>
      <c r="G20" s="411">
        <v>99.05</v>
      </c>
      <c r="H20" s="411"/>
      <c r="I20" s="410">
        <v>20800</v>
      </c>
      <c r="J20" s="410"/>
      <c r="K20" s="413"/>
    </row>
    <row r="21" spans="1:11" s="414" customFormat="1" ht="15.75" customHeight="1">
      <c r="A21" s="408" t="s">
        <v>615</v>
      </c>
      <c r="B21" s="409" t="s">
        <v>2064</v>
      </c>
      <c r="C21" s="410">
        <v>3100</v>
      </c>
      <c r="D21" s="410"/>
      <c r="E21" s="410">
        <v>2800</v>
      </c>
      <c r="F21" s="410">
        <v>100</v>
      </c>
      <c r="G21" s="411">
        <v>90.32</v>
      </c>
      <c r="H21" s="411">
        <v>3.23</v>
      </c>
      <c r="I21" s="410">
        <v>2900</v>
      </c>
      <c r="J21" s="410"/>
      <c r="K21" s="413"/>
    </row>
    <row r="22" spans="1:11" s="414" customFormat="1" ht="17.25" customHeight="1">
      <c r="A22" s="408" t="s">
        <v>617</v>
      </c>
      <c r="B22" s="409" t="s">
        <v>2065</v>
      </c>
      <c r="C22" s="410">
        <v>1072790</v>
      </c>
      <c r="D22" s="410"/>
      <c r="E22" s="410">
        <v>1072690</v>
      </c>
      <c r="F22" s="410"/>
      <c r="G22" s="411">
        <v>99.99</v>
      </c>
      <c r="H22" s="411"/>
      <c r="I22" s="410">
        <v>1072690</v>
      </c>
      <c r="J22" s="410"/>
      <c r="K22" s="413"/>
    </row>
    <row r="23" spans="1:11" s="417" customFormat="1" ht="17.25" customHeight="1">
      <c r="A23" s="408"/>
      <c r="B23" s="415" t="s">
        <v>2066</v>
      </c>
      <c r="C23" s="416">
        <f>SUM(C20:C22)</f>
        <v>1096890</v>
      </c>
      <c r="D23" s="416"/>
      <c r="E23" s="416">
        <f>SUM(E20:E22)</f>
        <v>1096290</v>
      </c>
      <c r="F23" s="416"/>
      <c r="G23" s="411"/>
      <c r="H23" s="416"/>
      <c r="I23" s="416">
        <f>SUM(I20:I22)</f>
        <v>1096390</v>
      </c>
      <c r="J23" s="416"/>
      <c r="K23" s="416"/>
    </row>
    <row r="24" spans="1:11" s="414" customFormat="1" ht="17.25" customHeight="1">
      <c r="A24" s="408" t="s">
        <v>620</v>
      </c>
      <c r="B24" s="409" t="s">
        <v>2067</v>
      </c>
      <c r="C24" s="418">
        <v>153460</v>
      </c>
      <c r="D24" s="418"/>
      <c r="E24" s="418">
        <v>153460</v>
      </c>
      <c r="F24" s="410"/>
      <c r="G24" s="411">
        <v>100</v>
      </c>
      <c r="H24" s="412"/>
      <c r="I24" s="410">
        <v>157190</v>
      </c>
      <c r="J24" s="410">
        <v>27000</v>
      </c>
      <c r="K24" s="413"/>
    </row>
    <row r="25" spans="1:11" s="414" customFormat="1" ht="17.25" customHeight="1">
      <c r="A25" s="408" t="s">
        <v>623</v>
      </c>
      <c r="B25" s="409" t="s">
        <v>2068</v>
      </c>
      <c r="C25" s="418">
        <v>8500</v>
      </c>
      <c r="D25" s="418"/>
      <c r="E25" s="418">
        <v>8500</v>
      </c>
      <c r="F25" s="410"/>
      <c r="G25" s="411">
        <v>100</v>
      </c>
      <c r="H25" s="411"/>
      <c r="I25" s="410">
        <v>9270</v>
      </c>
      <c r="J25" s="410"/>
      <c r="K25" s="413"/>
    </row>
    <row r="26" spans="1:11" s="414" customFormat="1" ht="17.25" customHeight="1">
      <c r="A26" s="408" t="s">
        <v>626</v>
      </c>
      <c r="B26" s="409" t="s">
        <v>2069</v>
      </c>
      <c r="C26" s="410">
        <v>56760</v>
      </c>
      <c r="D26" s="410"/>
      <c r="E26" s="410">
        <v>56760</v>
      </c>
      <c r="F26" s="410"/>
      <c r="G26" s="411">
        <v>100</v>
      </c>
      <c r="H26" s="411"/>
      <c r="I26" s="410">
        <v>56760</v>
      </c>
      <c r="J26" s="410"/>
      <c r="K26" s="413"/>
    </row>
    <row r="27" spans="1:11" s="414" customFormat="1" ht="17.25" customHeight="1">
      <c r="A27" s="408" t="s">
        <v>629</v>
      </c>
      <c r="B27" s="409" t="s">
        <v>2070</v>
      </c>
      <c r="C27" s="410">
        <v>15340</v>
      </c>
      <c r="D27" s="410"/>
      <c r="E27" s="410">
        <v>15340</v>
      </c>
      <c r="F27" s="410"/>
      <c r="G27" s="411">
        <v>100</v>
      </c>
      <c r="H27" s="412"/>
      <c r="I27" s="410">
        <v>15340</v>
      </c>
      <c r="J27" s="410"/>
      <c r="K27" s="413"/>
    </row>
    <row r="28" spans="1:11" s="414" customFormat="1" ht="17.25" customHeight="1">
      <c r="A28" s="408" t="s">
        <v>632</v>
      </c>
      <c r="B28" s="409" t="s">
        <v>2071</v>
      </c>
      <c r="C28" s="410">
        <v>14840</v>
      </c>
      <c r="D28" s="410"/>
      <c r="E28" s="410">
        <v>14840</v>
      </c>
      <c r="F28" s="410"/>
      <c r="G28" s="411">
        <v>100</v>
      </c>
      <c r="H28" s="412"/>
      <c r="I28" s="410">
        <v>14840</v>
      </c>
      <c r="J28" s="410"/>
      <c r="K28" s="413"/>
    </row>
    <row r="29" spans="1:11" s="414" customFormat="1" ht="17.25" customHeight="1">
      <c r="A29" s="408" t="s">
        <v>634</v>
      </c>
      <c r="B29" s="409" t="s">
        <v>2072</v>
      </c>
      <c r="C29" s="410">
        <v>15340</v>
      </c>
      <c r="D29" s="410"/>
      <c r="E29" s="419">
        <v>15340</v>
      </c>
      <c r="F29" s="410"/>
      <c r="G29" s="411">
        <v>100</v>
      </c>
      <c r="H29" s="412"/>
      <c r="I29" s="414">
        <v>15340</v>
      </c>
      <c r="J29" s="410"/>
      <c r="K29" s="413"/>
    </row>
    <row r="30" spans="1:11" s="417" customFormat="1" ht="17.25" customHeight="1">
      <c r="A30" s="420"/>
      <c r="B30" s="415" t="s">
        <v>2073</v>
      </c>
      <c r="C30" s="421">
        <f>SUM(C24:C29)</f>
        <v>264240</v>
      </c>
      <c r="D30" s="421"/>
      <c r="E30" s="421">
        <f>SUM(E24:E29)</f>
        <v>264240</v>
      </c>
      <c r="F30" s="416"/>
      <c r="G30" s="411"/>
      <c r="H30" s="422"/>
      <c r="I30" s="416">
        <f>SUM(I24:I29)</f>
        <v>268740</v>
      </c>
      <c r="J30" s="416"/>
      <c r="K30" s="416"/>
    </row>
    <row r="31" spans="1:11" ht="7.5" customHeight="1" thickBot="1">
      <c r="A31" s="408"/>
      <c r="C31" s="423"/>
      <c r="D31" s="423"/>
      <c r="E31" s="423"/>
      <c r="F31" s="419"/>
      <c r="G31" s="424"/>
      <c r="H31" s="425"/>
      <c r="I31" s="419"/>
      <c r="J31" s="419"/>
      <c r="K31" s="424"/>
    </row>
    <row r="32" spans="1:11" ht="18" customHeight="1" thickBot="1">
      <c r="A32" s="426"/>
      <c r="B32" s="427" t="s">
        <v>482</v>
      </c>
      <c r="C32" s="428">
        <f>SUM(C17+C19+C23+C30)</f>
        <v>3897000</v>
      </c>
      <c r="D32" s="428"/>
      <c r="E32" s="428">
        <f>SUM(E17+E19+E23+E30)</f>
        <v>1520676</v>
      </c>
      <c r="F32" s="428">
        <f>SUM(F21:F31)</f>
        <v>100</v>
      </c>
      <c r="G32" s="428"/>
      <c r="H32" s="429"/>
      <c r="I32" s="429">
        <f>SUM(I17+I19+I23+I30)</f>
        <v>1525367</v>
      </c>
      <c r="J32" s="429">
        <f>SUM(J9:J30)</f>
        <v>28857</v>
      </c>
      <c r="K32" s="429"/>
    </row>
    <row r="34" ht="12.75">
      <c r="A34" s="403"/>
    </row>
  </sheetData>
  <mergeCells count="9">
    <mergeCell ref="A3:K3"/>
    <mergeCell ref="C5:D5"/>
    <mergeCell ref="E5:F5"/>
    <mergeCell ref="G5:H5"/>
    <mergeCell ref="A5:A6"/>
    <mergeCell ref="K5:K6"/>
    <mergeCell ref="J5:J6"/>
    <mergeCell ref="I5:I6"/>
    <mergeCell ref="B5:B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G80"/>
  <sheetViews>
    <sheetView zoomScale="75" zoomScaleNormal="75" workbookViewId="0" topLeftCell="A1">
      <selection activeCell="E35" sqref="E35"/>
    </sheetView>
  </sheetViews>
  <sheetFormatPr defaultColWidth="9.33203125" defaultRowHeight="12.75"/>
  <cols>
    <col min="1" max="1" width="56.66015625" style="436" customWidth="1"/>
    <col min="2" max="3" width="10.66015625" style="437" customWidth="1"/>
    <col min="4" max="4" width="1.66796875" style="436" customWidth="1"/>
    <col min="5" max="5" width="59.5" style="436" customWidth="1"/>
    <col min="6" max="7" width="10.66015625" style="437" customWidth="1"/>
    <col min="8" max="16384" width="10.66015625" style="436" customWidth="1"/>
  </cols>
  <sheetData>
    <row r="1" spans="1:7" s="435" customFormat="1" ht="12.75">
      <c r="A1" s="430" t="s">
        <v>553</v>
      </c>
      <c r="B1" s="431"/>
      <c r="C1" s="431"/>
      <c r="D1" s="432"/>
      <c r="E1" s="432"/>
      <c r="F1" s="433"/>
      <c r="G1" s="434" t="s">
        <v>2076</v>
      </c>
    </row>
    <row r="2" spans="1:7" ht="0.75" customHeight="1">
      <c r="A2" s="742"/>
      <c r="B2" s="742"/>
      <c r="C2" s="742"/>
      <c r="D2" s="742"/>
      <c r="E2" s="742"/>
      <c r="F2" s="742"/>
      <c r="G2" s="742"/>
    </row>
    <row r="3" ht="18.75" customHeight="1"/>
    <row r="4" spans="3:7" ht="12.75" customHeight="1" thickBot="1">
      <c r="C4" s="438" t="s">
        <v>469</v>
      </c>
      <c r="G4" s="439" t="s">
        <v>469</v>
      </c>
    </row>
    <row r="5" spans="1:7" ht="16.5" customHeight="1" thickBot="1">
      <c r="A5" s="743" t="s">
        <v>2077</v>
      </c>
      <c r="B5" s="440" t="s">
        <v>2078</v>
      </c>
      <c r="C5" s="440" t="s">
        <v>2079</v>
      </c>
      <c r="D5" s="441"/>
      <c r="E5" s="743" t="s">
        <v>2080</v>
      </c>
      <c r="F5" s="440" t="s">
        <v>2078</v>
      </c>
      <c r="G5" s="440" t="s">
        <v>2079</v>
      </c>
    </row>
    <row r="6" spans="1:7" ht="13.5" thickBot="1">
      <c r="A6" s="743"/>
      <c r="B6" s="744" t="s">
        <v>2081</v>
      </c>
      <c r="C6" s="744"/>
      <c r="D6" s="442"/>
      <c r="E6" s="743"/>
      <c r="F6" s="744" t="s">
        <v>2081</v>
      </c>
      <c r="G6" s="744"/>
    </row>
    <row r="7" spans="1:7" ht="13.5" thickBot="1">
      <c r="A7" s="443">
        <v>1</v>
      </c>
      <c r="B7" s="440">
        <v>3</v>
      </c>
      <c r="C7" s="440">
        <v>4</v>
      </c>
      <c r="D7" s="444"/>
      <c r="E7" s="443">
        <v>1</v>
      </c>
      <c r="F7" s="440">
        <v>3</v>
      </c>
      <c r="G7" s="440">
        <v>4</v>
      </c>
    </row>
    <row r="8" spans="1:7" s="448" customFormat="1" ht="6" customHeight="1" hidden="1">
      <c r="A8" s="446"/>
      <c r="B8" s="447"/>
      <c r="C8" s="447"/>
      <c r="D8" s="444"/>
      <c r="E8" s="446"/>
      <c r="F8" s="447"/>
      <c r="G8" s="447"/>
    </row>
    <row r="9" spans="1:7" ht="15" customHeight="1">
      <c r="A9" s="448" t="s">
        <v>2082</v>
      </c>
      <c r="B9" s="449"/>
      <c r="C9" s="449"/>
      <c r="D9" s="450"/>
      <c r="E9" s="448" t="s">
        <v>2083</v>
      </c>
      <c r="F9" s="449">
        <v>1142347</v>
      </c>
      <c r="G9" s="449">
        <v>1142347</v>
      </c>
    </row>
    <row r="10" spans="1:7" ht="15" customHeight="1">
      <c r="A10" s="448" t="s">
        <v>2084</v>
      </c>
      <c r="B10" s="449"/>
      <c r="C10" s="449"/>
      <c r="D10" s="450"/>
      <c r="E10" s="448" t="s">
        <v>2085</v>
      </c>
      <c r="F10" s="449">
        <v>2704248</v>
      </c>
      <c r="G10" s="449">
        <v>2717754</v>
      </c>
    </row>
    <row r="11" spans="1:7" ht="15" customHeight="1" thickBot="1">
      <c r="A11" s="451" t="s">
        <v>2086</v>
      </c>
      <c r="B11" s="452">
        <v>3341</v>
      </c>
      <c r="C11" s="452">
        <v>955</v>
      </c>
      <c r="D11" s="450"/>
      <c r="E11" s="448" t="s">
        <v>2087</v>
      </c>
      <c r="F11" s="449"/>
      <c r="G11" s="449"/>
    </row>
    <row r="12" spans="1:7" ht="15" customHeight="1" thickBot="1">
      <c r="A12" s="451" t="s">
        <v>2088</v>
      </c>
      <c r="B12" s="452">
        <v>22434</v>
      </c>
      <c r="C12" s="452">
        <v>13891</v>
      </c>
      <c r="D12" s="450"/>
      <c r="E12" s="453" t="s">
        <v>2089</v>
      </c>
      <c r="F12" s="454">
        <f>SUM(F9:F11)</f>
        <v>3846595</v>
      </c>
      <c r="G12" s="454">
        <f>SUM(G9:G11)</f>
        <v>3860101</v>
      </c>
    </row>
    <row r="13" spans="1:7" ht="15" customHeight="1">
      <c r="A13" s="455" t="s">
        <v>2090</v>
      </c>
      <c r="B13" s="452"/>
      <c r="C13" s="452"/>
      <c r="D13" s="450"/>
      <c r="E13" s="456"/>
      <c r="F13" s="452"/>
      <c r="G13" s="452"/>
    </row>
    <row r="14" spans="1:7" ht="15" customHeight="1">
      <c r="A14" s="457" t="s">
        <v>2091</v>
      </c>
      <c r="B14" s="458"/>
      <c r="C14" s="459"/>
      <c r="D14" s="450"/>
      <c r="E14" s="460" t="s">
        <v>2092</v>
      </c>
      <c r="F14" s="449">
        <v>93190</v>
      </c>
      <c r="G14" s="449">
        <v>84876</v>
      </c>
    </row>
    <row r="15" spans="1:7" ht="15" customHeight="1">
      <c r="A15" s="461" t="s">
        <v>2093</v>
      </c>
      <c r="B15" s="462">
        <f>SUM(B9:B14)</f>
        <v>25775</v>
      </c>
      <c r="C15" s="462">
        <f>SUM(C9:C14)</f>
        <v>14846</v>
      </c>
      <c r="D15" s="450"/>
      <c r="E15" s="460" t="s">
        <v>2094</v>
      </c>
      <c r="F15" s="449">
        <v>93190</v>
      </c>
      <c r="G15" s="449">
        <v>84876</v>
      </c>
    </row>
    <row r="16" spans="1:7" ht="15" customHeight="1">
      <c r="A16" s="463"/>
      <c r="B16" s="464"/>
      <c r="C16" s="464"/>
      <c r="D16" s="450"/>
      <c r="E16" s="460" t="s">
        <v>2095</v>
      </c>
      <c r="F16" s="449"/>
      <c r="G16" s="449"/>
    </row>
    <row r="17" spans="1:7" ht="15" customHeight="1">
      <c r="A17" s="451" t="s">
        <v>2096</v>
      </c>
      <c r="B17" s="452">
        <v>3306009</v>
      </c>
      <c r="C17" s="452">
        <v>3348960</v>
      </c>
      <c r="D17" s="450"/>
      <c r="E17" s="448" t="s">
        <v>2097</v>
      </c>
      <c r="F17" s="449">
        <v>2595</v>
      </c>
      <c r="G17" s="449">
        <v>2595</v>
      </c>
    </row>
    <row r="18" spans="1:7" ht="15" customHeight="1">
      <c r="A18" s="455" t="s">
        <v>2098</v>
      </c>
      <c r="B18" s="452">
        <v>377811</v>
      </c>
      <c r="C18" s="452">
        <v>384134</v>
      </c>
      <c r="D18" s="450"/>
      <c r="E18" s="448" t="s">
        <v>2099</v>
      </c>
      <c r="F18" s="449"/>
      <c r="G18" s="449"/>
    </row>
    <row r="19" spans="1:7" ht="15" customHeight="1">
      <c r="A19" s="455" t="s">
        <v>2100</v>
      </c>
      <c r="B19" s="452">
        <v>136426</v>
      </c>
      <c r="C19" s="452">
        <v>104605</v>
      </c>
      <c r="D19" s="450"/>
      <c r="E19" s="448" t="s">
        <v>2101</v>
      </c>
      <c r="F19" s="449"/>
      <c r="G19" s="449"/>
    </row>
    <row r="20" spans="1:7" ht="15" customHeight="1">
      <c r="A20" s="455" t="s">
        <v>2102</v>
      </c>
      <c r="B20" s="452"/>
      <c r="C20" s="452"/>
      <c r="D20" s="739"/>
      <c r="E20" s="448" t="s">
        <v>2103</v>
      </c>
      <c r="F20" s="449"/>
      <c r="G20" s="449"/>
    </row>
    <row r="21" spans="1:7" ht="15" customHeight="1">
      <c r="A21" s="455" t="s">
        <v>2104</v>
      </c>
      <c r="B21" s="452">
        <v>25684</v>
      </c>
      <c r="C21" s="452">
        <v>26560</v>
      </c>
      <c r="D21" s="739"/>
      <c r="E21" s="740" t="s">
        <v>2105</v>
      </c>
      <c r="F21" s="738">
        <f>SUM(F17:F20)+F14</f>
        <v>95785</v>
      </c>
      <c r="G21" s="738">
        <f>SUM(G17:G20)+G14</f>
        <v>87471</v>
      </c>
    </row>
    <row r="22" spans="1:7" ht="15" customHeight="1">
      <c r="A22" s="455" t="s">
        <v>2106</v>
      </c>
      <c r="B22" s="452">
        <v>130</v>
      </c>
      <c r="C22" s="452"/>
      <c r="D22" s="739"/>
      <c r="E22" s="740"/>
      <c r="F22" s="738"/>
      <c r="G22" s="738"/>
    </row>
    <row r="23" spans="1:7" ht="15" customHeight="1">
      <c r="A23" s="455" t="s">
        <v>2107</v>
      </c>
      <c r="B23" s="452"/>
      <c r="C23" s="452"/>
      <c r="D23" s="739"/>
      <c r="E23" s="466"/>
      <c r="F23" s="452"/>
      <c r="G23" s="452"/>
    </row>
    <row r="24" spans="1:7" ht="15" customHeight="1">
      <c r="A24" s="461" t="s">
        <v>2108</v>
      </c>
      <c r="B24" s="462">
        <f>SUM(B17:B23)</f>
        <v>3846060</v>
      </c>
      <c r="C24" s="462">
        <f>SUM(C17:C23)</f>
        <v>3864259</v>
      </c>
      <c r="D24" s="739"/>
      <c r="E24" s="460" t="s">
        <v>2109</v>
      </c>
      <c r="F24" s="449">
        <v>24724</v>
      </c>
      <c r="G24" s="449">
        <v>27705</v>
      </c>
    </row>
    <row r="25" spans="1:7" ht="15" customHeight="1">
      <c r="A25" s="463"/>
      <c r="B25" s="464"/>
      <c r="C25" s="464"/>
      <c r="D25" s="739"/>
      <c r="E25" s="460" t="s">
        <v>2110</v>
      </c>
      <c r="F25" s="449">
        <v>24724</v>
      </c>
      <c r="G25" s="449">
        <v>27705</v>
      </c>
    </row>
    <row r="26" spans="1:7" ht="15" customHeight="1">
      <c r="A26" s="451" t="s">
        <v>2111</v>
      </c>
      <c r="B26" s="452"/>
      <c r="C26" s="452"/>
      <c r="D26" s="450"/>
      <c r="E26" s="460" t="s">
        <v>2112</v>
      </c>
      <c r="F26" s="449"/>
      <c r="G26" s="449"/>
    </row>
    <row r="27" spans="1:7" ht="15" customHeight="1">
      <c r="A27" s="451" t="s">
        <v>2113</v>
      </c>
      <c r="B27" s="452"/>
      <c r="C27" s="452"/>
      <c r="D27" s="450"/>
      <c r="E27" s="460" t="s">
        <v>2114</v>
      </c>
      <c r="F27" s="449"/>
      <c r="G27" s="449"/>
    </row>
    <row r="28" spans="1:7" ht="15" customHeight="1">
      <c r="A28" s="451" t="s">
        <v>2115</v>
      </c>
      <c r="B28" s="452">
        <v>4</v>
      </c>
      <c r="C28" s="452"/>
      <c r="D28" s="450"/>
      <c r="E28" s="460" t="s">
        <v>2116</v>
      </c>
      <c r="F28" s="449"/>
      <c r="G28" s="449"/>
    </row>
    <row r="29" spans="1:7" ht="15" customHeight="1">
      <c r="A29" s="451" t="s">
        <v>2117</v>
      </c>
      <c r="B29" s="452"/>
      <c r="C29" s="452"/>
      <c r="D29" s="450"/>
      <c r="E29" s="460" t="s">
        <v>2118</v>
      </c>
      <c r="F29" s="449"/>
      <c r="G29" s="449"/>
    </row>
    <row r="30" spans="1:7" ht="15" customHeight="1">
      <c r="A30" s="451" t="s">
        <v>2119</v>
      </c>
      <c r="B30" s="452"/>
      <c r="C30" s="452"/>
      <c r="D30" s="450"/>
      <c r="E30" s="465" t="s">
        <v>2120</v>
      </c>
      <c r="F30" s="462">
        <f>SUM(F27:F29)+F24</f>
        <v>24724</v>
      </c>
      <c r="G30" s="462">
        <f>SUM(G27:G29)+G24</f>
        <v>27705</v>
      </c>
    </row>
    <row r="31" spans="1:7" ht="15" customHeight="1" thickBot="1">
      <c r="A31" s="451" t="s">
        <v>2121</v>
      </c>
      <c r="B31" s="452"/>
      <c r="C31" s="452"/>
      <c r="D31" s="450"/>
      <c r="E31" s="467"/>
      <c r="F31" s="464"/>
      <c r="G31" s="464"/>
    </row>
    <row r="32" spans="1:7" ht="15" customHeight="1" thickBot="1">
      <c r="A32" s="461" t="s">
        <v>2122</v>
      </c>
      <c r="B32" s="462">
        <f>SUM(B26:B31)</f>
        <v>4</v>
      </c>
      <c r="C32" s="462">
        <f>SUM(C26:C31)</f>
        <v>0</v>
      </c>
      <c r="D32" s="450"/>
      <c r="E32" s="453" t="s">
        <v>2123</v>
      </c>
      <c r="F32" s="454">
        <f>F30+F21</f>
        <v>120509</v>
      </c>
      <c r="G32" s="454">
        <f>G30+G21</f>
        <v>115176</v>
      </c>
    </row>
    <row r="33" spans="1:7" ht="11.25" customHeight="1">
      <c r="A33" s="468"/>
      <c r="B33" s="452"/>
      <c r="C33" s="452"/>
      <c r="D33" s="450"/>
      <c r="E33" s="448"/>
      <c r="F33" s="449"/>
      <c r="G33" s="449"/>
    </row>
    <row r="34" spans="1:7" ht="15" customHeight="1">
      <c r="A34" s="436" t="s">
        <v>2124</v>
      </c>
      <c r="B34" s="452">
        <v>2559</v>
      </c>
      <c r="C34" s="452">
        <v>1964</v>
      </c>
      <c r="D34" s="450"/>
      <c r="E34" s="448" t="s">
        <v>2125</v>
      </c>
      <c r="F34" s="449"/>
      <c r="G34" s="449"/>
    </row>
    <row r="35" spans="1:7" ht="15" customHeight="1">
      <c r="A35" s="469" t="s">
        <v>2126</v>
      </c>
      <c r="B35" s="458"/>
      <c r="C35" s="458"/>
      <c r="D35" s="739"/>
      <c r="E35" s="460" t="s">
        <v>2127</v>
      </c>
      <c r="F35" s="449"/>
      <c r="G35" s="449"/>
    </row>
    <row r="36" spans="1:7" ht="13.5" customHeight="1">
      <c r="A36" s="469"/>
      <c r="B36" s="458"/>
      <c r="C36" s="458"/>
      <c r="D36" s="739"/>
      <c r="E36" s="460" t="s">
        <v>2128</v>
      </c>
      <c r="F36" s="449"/>
      <c r="G36" s="449"/>
    </row>
    <row r="37" spans="1:7" ht="15" customHeight="1">
      <c r="A37" s="455" t="s">
        <v>2129</v>
      </c>
      <c r="B37" s="741"/>
      <c r="C37" s="741"/>
      <c r="D37" s="739"/>
      <c r="E37" s="460" t="s">
        <v>2130</v>
      </c>
      <c r="F37" s="449"/>
      <c r="G37" s="449"/>
    </row>
    <row r="38" spans="1:7" ht="15" customHeight="1">
      <c r="A38" s="455" t="s">
        <v>2131</v>
      </c>
      <c r="B38" s="741"/>
      <c r="C38" s="741"/>
      <c r="D38" s="450"/>
      <c r="E38" s="460" t="s">
        <v>2132</v>
      </c>
      <c r="F38" s="449">
        <v>988</v>
      </c>
      <c r="G38" s="449">
        <v>625</v>
      </c>
    </row>
    <row r="39" spans="1:7" ht="9" customHeight="1">
      <c r="A39" s="455"/>
      <c r="B39" s="452"/>
      <c r="C39" s="452"/>
      <c r="D39" s="450"/>
      <c r="E39" s="460"/>
      <c r="F39" s="449"/>
      <c r="G39" s="449"/>
    </row>
    <row r="40" spans="1:7" ht="27" customHeight="1">
      <c r="A40" s="470" t="s">
        <v>2133</v>
      </c>
      <c r="B40" s="462">
        <f>SUM(B34:B38)</f>
        <v>2559</v>
      </c>
      <c r="C40" s="462">
        <f>SUM(C34:C38)</f>
        <v>1964</v>
      </c>
      <c r="D40" s="450"/>
      <c r="E40" s="460"/>
      <c r="F40" s="449"/>
      <c r="G40" s="449"/>
    </row>
    <row r="41" spans="1:7" ht="1.5" customHeight="1" thickBot="1">
      <c r="A41" s="455"/>
      <c r="B41" s="471"/>
      <c r="C41" s="471"/>
      <c r="D41" s="450"/>
      <c r="E41" s="460"/>
      <c r="F41" s="449"/>
      <c r="G41" s="449"/>
    </row>
    <row r="42" spans="1:7" s="448" customFormat="1" ht="15" customHeight="1" thickBot="1">
      <c r="A42" s="472" t="s">
        <v>2134</v>
      </c>
      <c r="B42" s="454">
        <f>B34+B32+B24+B15</f>
        <v>3874398</v>
      </c>
      <c r="C42" s="454">
        <f>C34+C32+C24+C15</f>
        <v>3881069</v>
      </c>
      <c r="D42" s="450"/>
      <c r="E42" s="465" t="s">
        <v>2135</v>
      </c>
      <c r="F42" s="462">
        <f>SUM(F34:F38)</f>
        <v>988</v>
      </c>
      <c r="G42" s="462">
        <f>SUM(G34:G38)</f>
        <v>625</v>
      </c>
    </row>
    <row r="43" spans="1:7" ht="7.5" customHeight="1">
      <c r="A43" s="468"/>
      <c r="B43" s="452"/>
      <c r="C43" s="452"/>
      <c r="D43" s="450"/>
      <c r="E43" s="466"/>
      <c r="F43" s="452"/>
      <c r="G43" s="452"/>
    </row>
    <row r="44" spans="1:7" ht="15" customHeight="1">
      <c r="A44" s="451" t="s">
        <v>2136</v>
      </c>
      <c r="B44" s="452">
        <v>18545</v>
      </c>
      <c r="C44" s="452">
        <v>18921</v>
      </c>
      <c r="D44" s="450"/>
      <c r="E44" s="460" t="s">
        <v>2137</v>
      </c>
      <c r="F44" s="449"/>
      <c r="G44" s="449"/>
    </row>
    <row r="45" spans="1:7" ht="15" customHeight="1">
      <c r="A45" s="455" t="s">
        <v>2138</v>
      </c>
      <c r="B45" s="452"/>
      <c r="C45" s="452"/>
      <c r="D45" s="450"/>
      <c r="E45" s="460" t="s">
        <v>2139</v>
      </c>
      <c r="F45" s="449"/>
      <c r="G45" s="449"/>
    </row>
    <row r="46" spans="1:7" ht="15" customHeight="1">
      <c r="A46" s="451" t="s">
        <v>2140</v>
      </c>
      <c r="B46" s="452"/>
      <c r="C46" s="452"/>
      <c r="D46" s="450"/>
      <c r="E46" s="460" t="s">
        <v>2141</v>
      </c>
      <c r="F46" s="449">
        <v>52832</v>
      </c>
      <c r="G46" s="449">
        <v>48563</v>
      </c>
    </row>
    <row r="47" spans="1:7" ht="15" customHeight="1">
      <c r="A47" s="455" t="s">
        <v>2142</v>
      </c>
      <c r="B47" s="452">
        <v>3875</v>
      </c>
      <c r="C47" s="452">
        <v>5005</v>
      </c>
      <c r="D47" s="450"/>
      <c r="E47" s="460" t="s">
        <v>2143</v>
      </c>
      <c r="F47" s="449">
        <v>46709</v>
      </c>
      <c r="G47" s="449">
        <v>46209</v>
      </c>
    </row>
    <row r="48" spans="1:7" ht="15" customHeight="1">
      <c r="A48" s="469" t="s">
        <v>2144</v>
      </c>
      <c r="B48" s="452">
        <v>573</v>
      </c>
      <c r="C48" s="452">
        <v>904</v>
      </c>
      <c r="D48" s="450"/>
      <c r="E48" s="460" t="s">
        <v>2145</v>
      </c>
      <c r="F48" s="449">
        <v>6123</v>
      </c>
      <c r="G48" s="449">
        <v>2354</v>
      </c>
    </row>
    <row r="49" spans="1:7" ht="15" customHeight="1">
      <c r="A49" s="455" t="s">
        <v>2146</v>
      </c>
      <c r="B49" s="452"/>
      <c r="C49" s="452"/>
      <c r="D49" s="739"/>
      <c r="E49" s="460" t="s">
        <v>2147</v>
      </c>
      <c r="F49" s="449">
        <v>584</v>
      </c>
      <c r="G49" s="449">
        <v>403</v>
      </c>
    </row>
    <row r="50" spans="1:7" ht="15" customHeight="1">
      <c r="A50" s="461" t="s">
        <v>2148</v>
      </c>
      <c r="B50" s="462">
        <f>SUM(B44:B49)</f>
        <v>22993</v>
      </c>
      <c r="C50" s="462">
        <f>SUM(C44:C49)</f>
        <v>24830</v>
      </c>
      <c r="D50" s="739"/>
      <c r="E50" s="460" t="s">
        <v>2149</v>
      </c>
      <c r="F50" s="449"/>
      <c r="G50" s="449"/>
    </row>
    <row r="51" spans="1:7" ht="15" customHeight="1">
      <c r="A51" s="463"/>
      <c r="B51" s="464"/>
      <c r="C51" s="464"/>
      <c r="D51" s="450"/>
      <c r="E51" s="460" t="s">
        <v>2150</v>
      </c>
      <c r="F51" s="449"/>
      <c r="G51" s="449"/>
    </row>
    <row r="52" spans="1:7" ht="15" customHeight="1">
      <c r="A52" s="455" t="s">
        <v>2151</v>
      </c>
      <c r="B52" s="452">
        <v>3211</v>
      </c>
      <c r="C52" s="452">
        <v>3136</v>
      </c>
      <c r="D52" s="450"/>
      <c r="E52" s="460" t="s">
        <v>2152</v>
      </c>
      <c r="F52" s="449"/>
      <c r="G52" s="449"/>
    </row>
    <row r="53" spans="1:7" ht="15" customHeight="1">
      <c r="A53" s="451" t="s">
        <v>2153</v>
      </c>
      <c r="B53" s="452">
        <v>59</v>
      </c>
      <c r="C53" s="452">
        <v>568</v>
      </c>
      <c r="D53" s="450"/>
      <c r="E53" s="473" t="s">
        <v>2154</v>
      </c>
      <c r="F53" s="478"/>
      <c r="G53" s="449"/>
    </row>
    <row r="54" spans="1:7" ht="15" customHeight="1">
      <c r="A54" s="451" t="s">
        <v>2155</v>
      </c>
      <c r="B54" s="452"/>
      <c r="C54" s="452"/>
      <c r="D54" s="450"/>
      <c r="E54" s="473" t="s">
        <v>2156</v>
      </c>
      <c r="F54" s="478"/>
      <c r="G54" s="449"/>
    </row>
    <row r="55" spans="1:7" ht="15" customHeight="1">
      <c r="A55" s="451"/>
      <c r="B55" s="452"/>
      <c r="C55" s="452"/>
      <c r="D55" s="450"/>
      <c r="E55" s="473" t="s">
        <v>2157</v>
      </c>
      <c r="F55" s="478"/>
      <c r="G55" s="449"/>
    </row>
    <row r="56" spans="1:7" ht="15" customHeight="1">
      <c r="A56" s="455" t="s">
        <v>2158</v>
      </c>
      <c r="B56" s="452">
        <v>338</v>
      </c>
      <c r="C56" s="452">
        <v>89</v>
      </c>
      <c r="D56" s="739"/>
      <c r="E56" s="460" t="s">
        <v>2159</v>
      </c>
      <c r="F56" s="449"/>
      <c r="G56" s="449"/>
    </row>
    <row r="57" spans="1:7" ht="15" customHeight="1">
      <c r="A57" s="455" t="s">
        <v>2160</v>
      </c>
      <c r="B57" s="452"/>
      <c r="C57" s="452"/>
      <c r="D57" s="739"/>
      <c r="E57" s="460" t="s">
        <v>2161</v>
      </c>
      <c r="F57" s="449"/>
      <c r="G57" s="449"/>
    </row>
    <row r="58" spans="1:7" ht="15" customHeight="1">
      <c r="A58" s="455" t="s">
        <v>2162</v>
      </c>
      <c r="B58" s="452"/>
      <c r="C58" s="452"/>
      <c r="D58" s="739"/>
      <c r="E58" s="460" t="s">
        <v>2163</v>
      </c>
      <c r="F58" s="449"/>
      <c r="G58" s="449"/>
    </row>
    <row r="59" spans="1:7" ht="15" customHeight="1">
      <c r="A59" s="461" t="s">
        <v>2164</v>
      </c>
      <c r="B59" s="462">
        <f>SUM(B52:B56)</f>
        <v>3608</v>
      </c>
      <c r="C59" s="462">
        <f>SUM(C52:C56)</f>
        <v>3793</v>
      </c>
      <c r="D59" s="739"/>
      <c r="E59" s="460" t="s">
        <v>2165</v>
      </c>
      <c r="F59" s="449"/>
      <c r="G59" s="449"/>
    </row>
    <row r="60" spans="1:7" ht="15" customHeight="1">
      <c r="A60" s="463"/>
      <c r="B60" s="452"/>
      <c r="C60" s="452"/>
      <c r="D60" s="739"/>
      <c r="E60" s="460" t="s">
        <v>2166</v>
      </c>
      <c r="F60" s="449"/>
      <c r="G60" s="449"/>
    </row>
    <row r="61" spans="1:7" ht="15" customHeight="1">
      <c r="A61" s="451" t="s">
        <v>2167</v>
      </c>
      <c r="B61" s="452"/>
      <c r="C61" s="452"/>
      <c r="D61" s="450"/>
      <c r="E61" s="460" t="s">
        <v>2168</v>
      </c>
      <c r="F61" s="449"/>
      <c r="G61" s="449"/>
    </row>
    <row r="62" spans="1:7" ht="15" customHeight="1">
      <c r="A62" s="455" t="s">
        <v>2169</v>
      </c>
      <c r="D62" s="450"/>
      <c r="E62" s="460" t="s">
        <v>2170</v>
      </c>
      <c r="F62" s="449">
        <v>540</v>
      </c>
      <c r="G62" s="449">
        <v>363</v>
      </c>
    </row>
    <row r="63" spans="1:7" ht="15" customHeight="1">
      <c r="A63" s="461" t="s">
        <v>2171</v>
      </c>
      <c r="B63" s="479"/>
      <c r="C63" s="479"/>
      <c r="D63" s="450"/>
      <c r="E63" s="460" t="s">
        <v>2172</v>
      </c>
      <c r="F63" s="449"/>
      <c r="G63" s="449">
        <v>40</v>
      </c>
    </row>
    <row r="64" spans="1:7" ht="15" customHeight="1">
      <c r="A64" s="463"/>
      <c r="B64" s="464"/>
      <c r="C64" s="464"/>
      <c r="D64" s="450"/>
      <c r="E64" s="460" t="s">
        <v>2173</v>
      </c>
      <c r="F64" s="449">
        <v>44</v>
      </c>
      <c r="G64" s="449"/>
    </row>
    <row r="65" spans="1:7" ht="15" customHeight="1">
      <c r="A65" s="451" t="s">
        <v>2174</v>
      </c>
      <c r="B65" s="452">
        <v>1242</v>
      </c>
      <c r="C65" s="452">
        <v>636</v>
      </c>
      <c r="D65" s="450"/>
      <c r="E65" s="465" t="s">
        <v>2175</v>
      </c>
      <c r="F65" s="480">
        <f>SUM(F44:F46)+F49</f>
        <v>53416</v>
      </c>
      <c r="G65" s="480">
        <f>SUM(G44:G46)+G49</f>
        <v>48966</v>
      </c>
    </row>
    <row r="66" spans="1:7" ht="15" customHeight="1">
      <c r="A66" s="451" t="s">
        <v>2176</v>
      </c>
      <c r="B66" s="452">
        <v>98096</v>
      </c>
      <c r="C66" s="452">
        <v>78472</v>
      </c>
      <c r="D66" s="450"/>
      <c r="F66" s="449"/>
      <c r="G66" s="449"/>
    </row>
    <row r="67" spans="1:7" ht="15" customHeight="1">
      <c r="A67" s="451" t="s">
        <v>2177</v>
      </c>
      <c r="B67" s="452"/>
      <c r="C67" s="452"/>
      <c r="D67" s="450"/>
      <c r="E67" s="460" t="s">
        <v>2178</v>
      </c>
      <c r="F67" s="449">
        <v>724</v>
      </c>
      <c r="G67" s="449">
        <v>1174</v>
      </c>
    </row>
    <row r="68" spans="1:7" ht="15" customHeight="1">
      <c r="A68" s="451" t="s">
        <v>2179</v>
      </c>
      <c r="B68" s="452">
        <v>8452</v>
      </c>
      <c r="C68" s="452">
        <v>3975</v>
      </c>
      <c r="D68" s="450"/>
      <c r="E68" s="460" t="s">
        <v>2180</v>
      </c>
      <c r="F68" s="449">
        <v>1068</v>
      </c>
      <c r="G68" s="449">
        <v>878</v>
      </c>
    </row>
    <row r="69" spans="1:7" ht="15" customHeight="1">
      <c r="A69" s="461" t="s">
        <v>2181</v>
      </c>
      <c r="B69" s="462">
        <f>SUM(B65:B68)</f>
        <v>107790</v>
      </c>
      <c r="C69" s="462">
        <f>SUM(C65:C68)</f>
        <v>83083</v>
      </c>
      <c r="D69" s="450"/>
      <c r="E69" s="460" t="s">
        <v>2182</v>
      </c>
      <c r="F69" s="449"/>
      <c r="G69" s="449"/>
    </row>
    <row r="70" spans="1:7" ht="15" customHeight="1">
      <c r="A70" s="463"/>
      <c r="B70" s="464"/>
      <c r="C70" s="464"/>
      <c r="D70" s="450"/>
      <c r="E70" s="460" t="s">
        <v>2183</v>
      </c>
      <c r="F70" s="449">
        <v>8452</v>
      </c>
      <c r="G70" s="449">
        <v>3975</v>
      </c>
    </row>
    <row r="71" spans="1:7" ht="15" customHeight="1">
      <c r="A71" s="451" t="s">
        <v>2184</v>
      </c>
      <c r="B71" s="452">
        <v>1033</v>
      </c>
      <c r="C71" s="452">
        <v>6502</v>
      </c>
      <c r="D71" s="450"/>
      <c r="E71" s="448" t="s">
        <v>2185</v>
      </c>
      <c r="F71" s="449"/>
      <c r="G71" s="449"/>
    </row>
    <row r="72" spans="1:7" ht="15" customHeight="1">
      <c r="A72" s="451" t="s">
        <v>2186</v>
      </c>
      <c r="B72" s="452">
        <v>21930</v>
      </c>
      <c r="C72" s="452">
        <v>31618</v>
      </c>
      <c r="D72" s="739"/>
      <c r="E72" s="460" t="s">
        <v>2187</v>
      </c>
      <c r="F72" s="449"/>
      <c r="G72" s="449"/>
    </row>
    <row r="73" spans="1:7" ht="15" customHeight="1">
      <c r="A73" s="451" t="s">
        <v>2188</v>
      </c>
      <c r="B73" s="452"/>
      <c r="C73" s="452"/>
      <c r="D73" s="739"/>
      <c r="E73" s="465" t="s">
        <v>2189</v>
      </c>
      <c r="F73" s="462">
        <f>SUM(F67:F70)</f>
        <v>10244</v>
      </c>
      <c r="G73" s="462">
        <f>SUM(G67:G70)</f>
        <v>6027</v>
      </c>
    </row>
    <row r="74" spans="1:7" ht="15" customHeight="1" thickBot="1">
      <c r="A74" s="451" t="s">
        <v>2190</v>
      </c>
      <c r="B74" s="452"/>
      <c r="C74" s="452"/>
      <c r="D74" s="739"/>
      <c r="E74" s="467"/>
      <c r="F74" s="464"/>
      <c r="G74" s="464"/>
    </row>
    <row r="75" spans="1:7" ht="15" customHeight="1" thickBot="1">
      <c r="A75" s="481" t="s">
        <v>2191</v>
      </c>
      <c r="B75" s="462">
        <f>SUM(B71:B74)</f>
        <v>22963</v>
      </c>
      <c r="C75" s="462">
        <f>SUM(C71:C74)</f>
        <v>38120</v>
      </c>
      <c r="D75" s="739"/>
      <c r="E75" s="453" t="s">
        <v>2192</v>
      </c>
      <c r="F75" s="454">
        <f>F73+F65+F42</f>
        <v>64648</v>
      </c>
      <c r="G75" s="454">
        <f>G73+G65+G42</f>
        <v>55618</v>
      </c>
    </row>
    <row r="76" spans="1:7" ht="9" customHeight="1" thickBot="1">
      <c r="A76" s="482"/>
      <c r="B76" s="464"/>
      <c r="C76" s="464"/>
      <c r="D76" s="450"/>
      <c r="E76" s="448"/>
      <c r="F76" s="449"/>
      <c r="G76" s="449"/>
    </row>
    <row r="77" spans="1:7" ht="15" customHeight="1" thickBot="1">
      <c r="A77" s="472" t="s">
        <v>2193</v>
      </c>
      <c r="B77" s="454">
        <f>B75+B69+B63+B59+B50</f>
        <v>157354</v>
      </c>
      <c r="C77" s="454">
        <f>C75+C69+C63+C59+C50</f>
        <v>149826</v>
      </c>
      <c r="D77" s="450"/>
      <c r="E77" s="448"/>
      <c r="F77" s="449"/>
      <c r="G77" s="449"/>
    </row>
    <row r="78" spans="1:7" ht="11.25" customHeight="1" thickBot="1">
      <c r="A78" s="483"/>
      <c r="B78" s="471"/>
      <c r="C78" s="471"/>
      <c r="E78" s="484"/>
      <c r="F78" s="449"/>
      <c r="G78" s="449"/>
    </row>
    <row r="79" spans="1:7" ht="15" customHeight="1" thickBot="1">
      <c r="A79" s="472" t="s">
        <v>2194</v>
      </c>
      <c r="B79" s="454">
        <f>B77+B42</f>
        <v>4031752</v>
      </c>
      <c r="C79" s="454">
        <f>C77+C42</f>
        <v>4030895</v>
      </c>
      <c r="E79" s="472" t="s">
        <v>2195</v>
      </c>
      <c r="F79" s="454">
        <f>F75+F32+F12</f>
        <v>4031752</v>
      </c>
      <c r="G79" s="454">
        <f>G75+G32+G12</f>
        <v>4030895</v>
      </c>
    </row>
    <row r="80" spans="5:7" ht="12" customHeight="1">
      <c r="E80" s="456"/>
      <c r="F80" s="452"/>
      <c r="G80" s="452"/>
    </row>
    <row r="83" ht="13.5" customHeight="1"/>
    <row r="84" ht="9" customHeight="1"/>
    <row r="85" ht="13.5" customHeight="1"/>
  </sheetData>
  <mergeCells count="19">
    <mergeCell ref="B37:B38"/>
    <mergeCell ref="C37:C38"/>
    <mergeCell ref="A2:G2"/>
    <mergeCell ref="A5:A6"/>
    <mergeCell ref="E5:E6"/>
    <mergeCell ref="B6:C6"/>
    <mergeCell ref="F6:G6"/>
    <mergeCell ref="G21:G22"/>
    <mergeCell ref="D22:D23"/>
    <mergeCell ref="D24:D25"/>
    <mergeCell ref="D58:D60"/>
    <mergeCell ref="D72:D73"/>
    <mergeCell ref="D74:D75"/>
    <mergeCell ref="D56:D57"/>
    <mergeCell ref="F21:F22"/>
    <mergeCell ref="D35:D37"/>
    <mergeCell ref="D49:D50"/>
    <mergeCell ref="D20:D21"/>
    <mergeCell ref="E21:E22"/>
  </mergeCells>
  <printOptions horizontalCentered="1"/>
  <pageMargins left="0.35433070866141736" right="0.35433070866141736" top="0.5905511811023623" bottom="0.3937007874015748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77"/>
  <sheetViews>
    <sheetView showGridLines="0" zoomScale="75" zoomScaleNormal="75" workbookViewId="0" topLeftCell="A31">
      <selection activeCell="E35" sqref="E35"/>
    </sheetView>
  </sheetViews>
  <sheetFormatPr defaultColWidth="9.33203125" defaultRowHeight="12.75"/>
  <cols>
    <col min="1" max="1" width="56.66015625" style="436" customWidth="1"/>
    <col min="2" max="2" width="13.5" style="437" bestFit="1" customWidth="1"/>
    <col min="3" max="3" width="11.66015625" style="437" customWidth="1"/>
    <col min="4" max="4" width="1.0078125" style="436" customWidth="1"/>
    <col min="5" max="5" width="59.5" style="436" customWidth="1"/>
    <col min="6" max="6" width="11.33203125" style="437" customWidth="1"/>
    <col min="7" max="7" width="11.83203125" style="437" customWidth="1"/>
    <col min="8" max="16384" width="10.66015625" style="436" customWidth="1"/>
  </cols>
  <sheetData>
    <row r="1" spans="1:7" s="435" customFormat="1" ht="12.75">
      <c r="A1" s="430" t="s">
        <v>553</v>
      </c>
      <c r="B1" s="433"/>
      <c r="C1" s="433"/>
      <c r="D1" s="432"/>
      <c r="E1" s="432"/>
      <c r="F1" s="433"/>
      <c r="G1" s="434" t="s">
        <v>2196</v>
      </c>
    </row>
    <row r="2" spans="1:7" ht="14.25" customHeight="1">
      <c r="A2" s="742"/>
      <c r="B2" s="742"/>
      <c r="C2" s="742"/>
      <c r="D2" s="742"/>
      <c r="E2" s="742"/>
      <c r="F2" s="742"/>
      <c r="G2" s="742"/>
    </row>
    <row r="3" ht="25.5" customHeight="1"/>
    <row r="4" spans="3:7" ht="13.5" thickBot="1">
      <c r="C4" s="438" t="s">
        <v>469</v>
      </c>
      <c r="G4" s="438" t="s">
        <v>469</v>
      </c>
    </row>
    <row r="5" spans="1:7" ht="16.5" customHeight="1" thickBot="1">
      <c r="A5" s="743" t="s">
        <v>2077</v>
      </c>
      <c r="B5" s="440" t="s">
        <v>2078</v>
      </c>
      <c r="C5" s="440" t="s">
        <v>2079</v>
      </c>
      <c r="D5" s="441"/>
      <c r="E5" s="743" t="s">
        <v>2080</v>
      </c>
      <c r="F5" s="440" t="s">
        <v>2078</v>
      </c>
      <c r="G5" s="440" t="s">
        <v>2079</v>
      </c>
    </row>
    <row r="6" spans="1:7" ht="13.5" thickBot="1">
      <c r="A6" s="743"/>
      <c r="B6" s="744" t="s">
        <v>2081</v>
      </c>
      <c r="C6" s="744"/>
      <c r="D6" s="442"/>
      <c r="E6" s="743"/>
      <c r="F6" s="744" t="s">
        <v>2081</v>
      </c>
      <c r="G6" s="744"/>
    </row>
    <row r="7" spans="1:7" ht="13.5" thickBot="1">
      <c r="A7" s="443">
        <v>1</v>
      </c>
      <c r="B7" s="440">
        <v>3</v>
      </c>
      <c r="C7" s="440">
        <v>4</v>
      </c>
      <c r="D7" s="444"/>
      <c r="E7" s="443">
        <v>1</v>
      </c>
      <c r="F7" s="440">
        <v>3</v>
      </c>
      <c r="G7" s="440">
        <v>4</v>
      </c>
    </row>
    <row r="8" spans="1:7" s="448" customFormat="1" ht="6.75" customHeight="1">
      <c r="A8" s="446"/>
      <c r="B8" s="447"/>
      <c r="C8" s="447"/>
      <c r="D8" s="444"/>
      <c r="E8" s="446"/>
      <c r="F8" s="447"/>
      <c r="G8" s="447"/>
    </row>
    <row r="9" spans="1:7" ht="15" customHeight="1">
      <c r="A9" s="448" t="s">
        <v>2082</v>
      </c>
      <c r="B9" s="449"/>
      <c r="C9" s="449"/>
      <c r="D9" s="450"/>
      <c r="E9" s="448" t="s">
        <v>2083</v>
      </c>
      <c r="F9" s="449">
        <v>1647215</v>
      </c>
      <c r="G9" s="449">
        <v>1647215</v>
      </c>
    </row>
    <row r="10" spans="1:7" ht="15" customHeight="1">
      <c r="A10" s="448" t="s">
        <v>2084</v>
      </c>
      <c r="B10" s="449"/>
      <c r="C10" s="449"/>
      <c r="D10" s="450"/>
      <c r="E10" s="448" t="s">
        <v>2085</v>
      </c>
      <c r="F10" s="449">
        <v>46466661</v>
      </c>
      <c r="G10" s="449">
        <v>47546950</v>
      </c>
    </row>
    <row r="11" spans="1:7" ht="15" customHeight="1" thickBot="1">
      <c r="A11" s="451" t="s">
        <v>2086</v>
      </c>
      <c r="B11" s="452">
        <v>78</v>
      </c>
      <c r="C11" s="452">
        <v>341006</v>
      </c>
      <c r="D11" s="450"/>
      <c r="E11" s="448" t="s">
        <v>2087</v>
      </c>
      <c r="F11" s="449">
        <v>172640</v>
      </c>
      <c r="G11" s="449">
        <v>200911</v>
      </c>
    </row>
    <row r="12" spans="1:7" ht="15" customHeight="1" thickBot="1">
      <c r="A12" s="451" t="s">
        <v>2088</v>
      </c>
      <c r="B12" s="452">
        <v>103328</v>
      </c>
      <c r="C12" s="452">
        <v>123335</v>
      </c>
      <c r="D12" s="450"/>
      <c r="E12" s="453" t="s">
        <v>2089</v>
      </c>
      <c r="F12" s="454">
        <f>SUM(F9:F11)</f>
        <v>48286516</v>
      </c>
      <c r="G12" s="454">
        <f>SUM(G9:G11)</f>
        <v>49395076</v>
      </c>
    </row>
    <row r="13" spans="1:7" ht="15" customHeight="1">
      <c r="A13" s="455" t="s">
        <v>2090</v>
      </c>
      <c r="B13" s="452"/>
      <c r="C13" s="452"/>
      <c r="D13" s="450"/>
      <c r="E13" s="456"/>
      <c r="F13" s="452"/>
      <c r="G13" s="452"/>
    </row>
    <row r="14" spans="1:7" ht="15" customHeight="1">
      <c r="A14" s="457" t="s">
        <v>2091</v>
      </c>
      <c r="B14" s="459"/>
      <c r="C14" s="459"/>
      <c r="D14" s="450"/>
      <c r="E14" s="460" t="s">
        <v>2092</v>
      </c>
      <c r="F14" s="449">
        <v>1734686</v>
      </c>
      <c r="G14" s="449">
        <v>1541565</v>
      </c>
    </row>
    <row r="15" spans="1:7" ht="15" customHeight="1">
      <c r="A15" s="461" t="s">
        <v>2093</v>
      </c>
      <c r="B15" s="462">
        <f>SUM(B9:B14)</f>
        <v>103406</v>
      </c>
      <c r="C15" s="462">
        <f>SUM(C9:C14)</f>
        <v>464341</v>
      </c>
      <c r="D15" s="450"/>
      <c r="E15" s="460" t="s">
        <v>2094</v>
      </c>
      <c r="F15" s="449">
        <v>1734686</v>
      </c>
      <c r="G15" s="449">
        <v>1541565</v>
      </c>
    </row>
    <row r="16" spans="1:7" ht="15" customHeight="1">
      <c r="A16" s="463"/>
      <c r="B16" s="464"/>
      <c r="C16" s="464"/>
      <c r="D16" s="450"/>
      <c r="E16" s="460" t="s">
        <v>2095</v>
      </c>
      <c r="F16" s="449"/>
      <c r="G16" s="449"/>
    </row>
    <row r="17" spans="1:7" ht="15" customHeight="1">
      <c r="A17" s="451" t="s">
        <v>2096</v>
      </c>
      <c r="B17" s="452">
        <v>40634352</v>
      </c>
      <c r="C17" s="452">
        <v>40919240</v>
      </c>
      <c r="D17" s="450"/>
      <c r="E17" s="448" t="s">
        <v>2097</v>
      </c>
      <c r="F17" s="449">
        <v>377546</v>
      </c>
      <c r="G17" s="449">
        <v>486393</v>
      </c>
    </row>
    <row r="18" spans="1:7" ht="15" customHeight="1">
      <c r="A18" s="455" t="s">
        <v>2098</v>
      </c>
      <c r="B18" s="452">
        <v>371617</v>
      </c>
      <c r="C18" s="452">
        <v>474457</v>
      </c>
      <c r="D18" s="450"/>
      <c r="E18" s="448" t="s">
        <v>2099</v>
      </c>
      <c r="F18" s="449"/>
      <c r="G18" s="449"/>
    </row>
    <row r="19" spans="1:7" ht="15" customHeight="1">
      <c r="A19" s="455" t="s">
        <v>2100</v>
      </c>
      <c r="B19" s="452">
        <v>27223</v>
      </c>
      <c r="C19" s="452">
        <v>23879</v>
      </c>
      <c r="D19" s="450"/>
      <c r="E19" s="448" t="s">
        <v>2101</v>
      </c>
      <c r="F19" s="449"/>
      <c r="G19" s="449"/>
    </row>
    <row r="20" spans="1:7" ht="15" customHeight="1">
      <c r="A20" s="455" t="s">
        <v>2102</v>
      </c>
      <c r="B20" s="452"/>
      <c r="C20" s="452"/>
      <c r="D20" s="739"/>
      <c r="E20" s="448" t="s">
        <v>2103</v>
      </c>
      <c r="F20" s="449"/>
      <c r="G20" s="449"/>
    </row>
    <row r="21" spans="1:7" ht="15" customHeight="1">
      <c r="A21" s="455" t="s">
        <v>2104</v>
      </c>
      <c r="B21" s="452">
        <v>572830</v>
      </c>
      <c r="C21" s="452">
        <v>1305545</v>
      </c>
      <c r="D21" s="739"/>
      <c r="E21" s="740" t="s">
        <v>2105</v>
      </c>
      <c r="F21" s="738">
        <f>F20+F19+F18+F17+F14</f>
        <v>2112232</v>
      </c>
      <c r="G21" s="738">
        <f>G20+G19+G18+G17+G14</f>
        <v>2027958</v>
      </c>
    </row>
    <row r="22" spans="1:7" ht="15" customHeight="1">
      <c r="A22" s="455" t="s">
        <v>2106</v>
      </c>
      <c r="B22" s="452"/>
      <c r="C22" s="452"/>
      <c r="D22" s="739"/>
      <c r="E22" s="740"/>
      <c r="F22" s="738"/>
      <c r="G22" s="738"/>
    </row>
    <row r="23" spans="1:7" ht="15" customHeight="1">
      <c r="A23" s="455" t="s">
        <v>2107</v>
      </c>
      <c r="B23" s="452"/>
      <c r="C23" s="452"/>
      <c r="D23" s="739"/>
      <c r="E23" s="466"/>
      <c r="F23" s="452"/>
      <c r="G23" s="452"/>
    </row>
    <row r="24" spans="1:7" ht="15" customHeight="1">
      <c r="A24" s="461" t="s">
        <v>2108</v>
      </c>
      <c r="B24" s="462">
        <f>SUM(B17:B23)</f>
        <v>41606022</v>
      </c>
      <c r="C24" s="462">
        <f>SUM(C17:C23)</f>
        <v>42723121</v>
      </c>
      <c r="D24" s="739"/>
      <c r="E24" s="460" t="s">
        <v>2109</v>
      </c>
      <c r="F24" s="449"/>
      <c r="G24" s="449"/>
    </row>
    <row r="25" spans="1:7" ht="15" customHeight="1">
      <c r="A25" s="463"/>
      <c r="B25" s="464"/>
      <c r="C25" s="464"/>
      <c r="D25" s="739"/>
      <c r="E25" s="460" t="s">
        <v>2110</v>
      </c>
      <c r="F25" s="449"/>
      <c r="G25" s="449"/>
    </row>
    <row r="26" spans="1:7" ht="15" customHeight="1">
      <c r="A26" s="451" t="s">
        <v>2111</v>
      </c>
      <c r="B26" s="452">
        <v>1520917</v>
      </c>
      <c r="C26" s="452">
        <v>1525367</v>
      </c>
      <c r="D26" s="450"/>
      <c r="E26" s="460" t="s">
        <v>2112</v>
      </c>
      <c r="F26" s="449"/>
      <c r="G26" s="449"/>
    </row>
    <row r="27" spans="1:7" ht="15" customHeight="1">
      <c r="A27" s="451" t="s">
        <v>2113</v>
      </c>
      <c r="B27" s="452">
        <v>324253</v>
      </c>
      <c r="C27" s="452">
        <v>332924</v>
      </c>
      <c r="D27" s="450"/>
      <c r="E27" s="460" t="s">
        <v>2114</v>
      </c>
      <c r="F27" s="449"/>
      <c r="G27" s="449"/>
    </row>
    <row r="28" spans="1:7" ht="15" customHeight="1">
      <c r="A28" s="451" t="s">
        <v>2115</v>
      </c>
      <c r="B28" s="452">
        <v>113214</v>
      </c>
      <c r="C28" s="452">
        <v>104714</v>
      </c>
      <c r="D28" s="450"/>
      <c r="E28" s="460" t="s">
        <v>2116</v>
      </c>
      <c r="F28" s="449"/>
      <c r="G28" s="449"/>
    </row>
    <row r="29" spans="1:7" ht="15" customHeight="1">
      <c r="A29" s="451" t="s">
        <v>2117</v>
      </c>
      <c r="B29" s="452"/>
      <c r="C29" s="452"/>
      <c r="D29" s="450"/>
      <c r="E29" s="460" t="s">
        <v>2118</v>
      </c>
      <c r="F29" s="449"/>
      <c r="G29" s="449"/>
    </row>
    <row r="30" spans="1:7" ht="15" customHeight="1">
      <c r="A30" s="451" t="s">
        <v>2119</v>
      </c>
      <c r="B30" s="452">
        <v>382865</v>
      </c>
      <c r="C30" s="452">
        <v>336660</v>
      </c>
      <c r="D30" s="450"/>
      <c r="E30" s="465" t="s">
        <v>2120</v>
      </c>
      <c r="F30" s="479"/>
      <c r="G30" s="479"/>
    </row>
    <row r="31" spans="1:7" ht="15" customHeight="1" thickBot="1">
      <c r="A31" s="451" t="s">
        <v>2121</v>
      </c>
      <c r="B31" s="452"/>
      <c r="C31" s="452"/>
      <c r="D31" s="450"/>
      <c r="E31" s="467"/>
      <c r="F31" s="464"/>
      <c r="G31" s="464"/>
    </row>
    <row r="32" spans="1:7" ht="15" customHeight="1" thickBot="1">
      <c r="A32" s="461" t="s">
        <v>2122</v>
      </c>
      <c r="B32" s="462">
        <f>SUM(B26:B31)</f>
        <v>2341249</v>
      </c>
      <c r="C32" s="462">
        <f>SUM(C26:C31)</f>
        <v>2299665</v>
      </c>
      <c r="D32" s="450"/>
      <c r="E32" s="453" t="s">
        <v>2123</v>
      </c>
      <c r="F32" s="454">
        <f>F21</f>
        <v>2112232</v>
      </c>
      <c r="G32" s="454">
        <f>G21</f>
        <v>2027958</v>
      </c>
    </row>
    <row r="33" spans="1:7" ht="12" customHeight="1">
      <c r="A33" s="468"/>
      <c r="B33" s="452"/>
      <c r="C33" s="452"/>
      <c r="D33" s="450"/>
      <c r="E33" s="448"/>
      <c r="F33" s="449"/>
      <c r="G33" s="449"/>
    </row>
    <row r="34" spans="1:7" ht="15" customHeight="1">
      <c r="A34" s="436" t="s">
        <v>2197</v>
      </c>
      <c r="B34" s="741">
        <v>5505387</v>
      </c>
      <c r="C34" s="741">
        <v>5827930</v>
      </c>
      <c r="D34" s="450"/>
      <c r="E34" s="448" t="s">
        <v>2125</v>
      </c>
      <c r="F34" s="449"/>
      <c r="G34" s="449"/>
    </row>
    <row r="35" spans="1:7" ht="15" customHeight="1">
      <c r="A35" s="469" t="s">
        <v>2198</v>
      </c>
      <c r="B35" s="741"/>
      <c r="C35" s="741"/>
      <c r="D35" s="739"/>
      <c r="E35" s="460" t="s">
        <v>2127</v>
      </c>
      <c r="F35" s="449"/>
      <c r="G35" s="449"/>
    </row>
    <row r="36" spans="1:7" ht="15" customHeight="1">
      <c r="A36" s="455" t="s">
        <v>2199</v>
      </c>
      <c r="B36" s="741">
        <v>172640</v>
      </c>
      <c r="C36" s="741">
        <v>200911</v>
      </c>
      <c r="D36" s="739"/>
      <c r="E36" s="460" t="s">
        <v>2128</v>
      </c>
      <c r="F36" s="449"/>
      <c r="G36" s="449"/>
    </row>
    <row r="37" spans="1:7" ht="15" customHeight="1">
      <c r="A37" s="455" t="s">
        <v>2200</v>
      </c>
      <c r="B37" s="741"/>
      <c r="C37" s="741"/>
      <c r="D37" s="450"/>
      <c r="E37" s="460" t="s">
        <v>2130</v>
      </c>
      <c r="F37" s="449">
        <v>888119</v>
      </c>
      <c r="G37" s="449">
        <v>1412419</v>
      </c>
    </row>
    <row r="38" spans="1:7" ht="27" customHeight="1">
      <c r="A38" s="470" t="s">
        <v>2133</v>
      </c>
      <c r="B38" s="462">
        <f>SUM(B34:B37)</f>
        <v>5678027</v>
      </c>
      <c r="C38" s="462">
        <f>SUM(C34:C37)</f>
        <v>6028841</v>
      </c>
      <c r="D38" s="450"/>
      <c r="E38" s="460" t="s">
        <v>2132</v>
      </c>
      <c r="F38" s="449"/>
      <c r="G38" s="449"/>
    </row>
    <row r="39" spans="1:7" ht="12" customHeight="1" thickBot="1">
      <c r="A39" s="455"/>
      <c r="B39" s="471"/>
      <c r="C39" s="471"/>
      <c r="D39" s="450"/>
      <c r="E39" s="460"/>
      <c r="F39" s="449"/>
      <c r="G39" s="449"/>
    </row>
    <row r="40" spans="1:7" s="448" customFormat="1" ht="15" customHeight="1" thickBot="1">
      <c r="A40" s="472" t="s">
        <v>2134</v>
      </c>
      <c r="B40" s="454">
        <f>B15+B24+B32+B34+B36</f>
        <v>49728704</v>
      </c>
      <c r="C40" s="454">
        <f>C15+C24+C32+C34+C36</f>
        <v>51515968</v>
      </c>
      <c r="D40" s="450"/>
      <c r="E40" s="460"/>
      <c r="F40" s="449"/>
      <c r="G40" s="449"/>
    </row>
    <row r="41" spans="1:7" ht="6.75" customHeight="1">
      <c r="A41" s="468"/>
      <c r="B41" s="452"/>
      <c r="C41" s="452"/>
      <c r="D41" s="450"/>
      <c r="E41" s="460"/>
      <c r="F41" s="449"/>
      <c r="G41" s="449"/>
    </row>
    <row r="42" spans="1:7" ht="15" customHeight="1">
      <c r="A42" s="451" t="s">
        <v>2136</v>
      </c>
      <c r="B42" s="452">
        <v>12281</v>
      </c>
      <c r="C42" s="452">
        <v>8456</v>
      </c>
      <c r="D42" s="450"/>
      <c r="E42" s="465" t="s">
        <v>2135</v>
      </c>
      <c r="F42" s="462">
        <f>SUM(F34:F38)</f>
        <v>888119</v>
      </c>
      <c r="G42" s="462">
        <f>SUM(G34:G38)</f>
        <v>1412419</v>
      </c>
    </row>
    <row r="43" spans="1:7" ht="15" customHeight="1">
      <c r="A43" s="455" t="s">
        <v>2138</v>
      </c>
      <c r="B43" s="452"/>
      <c r="C43" s="452"/>
      <c r="D43" s="450"/>
      <c r="E43" s="466"/>
      <c r="F43" s="452"/>
      <c r="G43" s="452"/>
    </row>
    <row r="44" spans="1:7" ht="15" customHeight="1">
      <c r="A44" s="451" t="s">
        <v>2140</v>
      </c>
      <c r="B44" s="452"/>
      <c r="C44" s="452"/>
      <c r="D44" s="450"/>
      <c r="E44" s="460" t="s">
        <v>2137</v>
      </c>
      <c r="F44" s="485"/>
      <c r="G44" s="449"/>
    </row>
    <row r="45" spans="1:7" ht="15" customHeight="1">
      <c r="A45" s="455" t="s">
        <v>2142</v>
      </c>
      <c r="B45" s="452"/>
      <c r="C45" s="452"/>
      <c r="D45" s="450"/>
      <c r="E45" s="460" t="s">
        <v>2139</v>
      </c>
      <c r="F45" s="485"/>
      <c r="G45" s="449"/>
    </row>
    <row r="46" spans="1:7" ht="15" customHeight="1">
      <c r="A46" s="469" t="s">
        <v>2144</v>
      </c>
      <c r="B46" s="452">
        <v>68</v>
      </c>
      <c r="C46" s="452">
        <v>79</v>
      </c>
      <c r="D46" s="450"/>
      <c r="E46" s="460" t="s">
        <v>2141</v>
      </c>
      <c r="F46" s="485">
        <v>159831</v>
      </c>
      <c r="G46" s="449">
        <v>545085</v>
      </c>
    </row>
    <row r="47" spans="1:7" ht="15" customHeight="1">
      <c r="A47" s="455" t="s">
        <v>2146</v>
      </c>
      <c r="B47" s="452"/>
      <c r="C47" s="452"/>
      <c r="D47" s="739"/>
      <c r="E47" s="460" t="s">
        <v>2143</v>
      </c>
      <c r="F47" s="449">
        <v>133854</v>
      </c>
      <c r="G47" s="449">
        <v>212523</v>
      </c>
    </row>
    <row r="48" spans="1:7" ht="15" customHeight="1">
      <c r="A48" s="461" t="s">
        <v>2148</v>
      </c>
      <c r="B48" s="462">
        <f>SUM(B42:B47)</f>
        <v>12349</v>
      </c>
      <c r="C48" s="462">
        <f>SUM(C42:C47)</f>
        <v>8535</v>
      </c>
      <c r="D48" s="739"/>
      <c r="E48" s="460" t="s">
        <v>2145</v>
      </c>
      <c r="F48" s="449">
        <v>25977</v>
      </c>
      <c r="G48" s="449">
        <v>332562</v>
      </c>
    </row>
    <row r="49" spans="1:7" ht="15" customHeight="1">
      <c r="A49" s="463"/>
      <c r="B49" s="464"/>
      <c r="C49" s="464"/>
      <c r="D49" s="450"/>
      <c r="E49" s="460" t="s">
        <v>2147</v>
      </c>
      <c r="F49" s="485">
        <v>873914</v>
      </c>
      <c r="G49" s="449">
        <v>672587</v>
      </c>
    </row>
    <row r="50" spans="1:7" ht="15" customHeight="1">
      <c r="A50" s="455" t="s">
        <v>2151</v>
      </c>
      <c r="B50" s="452">
        <v>34510</v>
      </c>
      <c r="C50" s="452">
        <v>162285</v>
      </c>
      <c r="D50" s="450"/>
      <c r="E50" s="460" t="s">
        <v>2149</v>
      </c>
      <c r="F50" s="449"/>
      <c r="G50" s="449"/>
    </row>
    <row r="51" spans="1:7" ht="15" customHeight="1">
      <c r="A51" s="451" t="s">
        <v>2153</v>
      </c>
      <c r="B51" s="452">
        <v>331061</v>
      </c>
      <c r="C51" s="452">
        <v>253262</v>
      </c>
      <c r="D51" s="450"/>
      <c r="E51" s="460" t="s">
        <v>2150</v>
      </c>
      <c r="F51" s="449"/>
      <c r="G51" s="449"/>
    </row>
    <row r="52" spans="1:7" ht="15" customHeight="1">
      <c r="A52" s="451" t="s">
        <v>2155</v>
      </c>
      <c r="B52" s="452"/>
      <c r="C52" s="452">
        <v>10000</v>
      </c>
      <c r="D52" s="450"/>
      <c r="E52" s="460" t="s">
        <v>2152</v>
      </c>
      <c r="F52" s="449"/>
      <c r="G52" s="449"/>
    </row>
    <row r="53" spans="1:7" ht="15" customHeight="1">
      <c r="A53" s="455" t="s">
        <v>2158</v>
      </c>
      <c r="B53" s="452">
        <v>101756</v>
      </c>
      <c r="C53" s="452">
        <v>75117</v>
      </c>
      <c r="D53" s="739"/>
      <c r="E53" s="473" t="s">
        <v>2154</v>
      </c>
      <c r="F53" s="478">
        <v>307687</v>
      </c>
      <c r="G53" s="449">
        <v>241750</v>
      </c>
    </row>
    <row r="54" spans="1:7" ht="15" customHeight="1">
      <c r="A54" s="455" t="s">
        <v>2160</v>
      </c>
      <c r="B54" s="486">
        <v>25244</v>
      </c>
      <c r="C54" s="486">
        <v>25723</v>
      </c>
      <c r="D54" s="739"/>
      <c r="E54" s="473" t="s">
        <v>2156</v>
      </c>
      <c r="F54" s="478">
        <v>33321</v>
      </c>
      <c r="G54" s="449">
        <v>36213</v>
      </c>
    </row>
    <row r="55" spans="1:7" ht="15" customHeight="1">
      <c r="A55" s="455" t="s">
        <v>2201</v>
      </c>
      <c r="B55" s="486"/>
      <c r="C55" s="486"/>
      <c r="D55" s="450"/>
      <c r="E55" s="473" t="s">
        <v>2157</v>
      </c>
      <c r="F55" s="478"/>
      <c r="G55" s="449">
        <v>209309</v>
      </c>
    </row>
    <row r="56" spans="1:7" ht="18.75" customHeight="1">
      <c r="A56" s="455" t="s">
        <v>2202</v>
      </c>
      <c r="B56" s="487"/>
      <c r="C56" s="487">
        <v>41990</v>
      </c>
      <c r="D56" s="739"/>
      <c r="E56" s="460" t="s">
        <v>2159</v>
      </c>
      <c r="F56" s="449"/>
      <c r="G56" s="449"/>
    </row>
    <row r="57" spans="1:7" ht="15" customHeight="1">
      <c r="A57" s="461" t="s">
        <v>2164</v>
      </c>
      <c r="B57" s="462">
        <f>SUM(B50:B53)</f>
        <v>467327</v>
      </c>
      <c r="C57" s="462">
        <f>SUM(C50:C53)</f>
        <v>500664</v>
      </c>
      <c r="D57" s="739"/>
      <c r="E57" s="460" t="s">
        <v>2161</v>
      </c>
      <c r="F57" s="449">
        <v>3157</v>
      </c>
      <c r="G57" s="449"/>
    </row>
    <row r="58" spans="1:7" ht="15" customHeight="1">
      <c r="A58" s="463"/>
      <c r="B58" s="452"/>
      <c r="C58" s="452"/>
      <c r="D58" s="739"/>
      <c r="E58" s="460" t="s">
        <v>2163</v>
      </c>
      <c r="F58" s="449">
        <v>360000</v>
      </c>
      <c r="G58" s="449"/>
    </row>
    <row r="59" spans="1:7" ht="15" customHeight="1">
      <c r="A59" s="451" t="s">
        <v>2167</v>
      </c>
      <c r="B59" s="452"/>
      <c r="C59" s="452"/>
      <c r="D59" s="450"/>
      <c r="E59" s="460" t="s">
        <v>2165</v>
      </c>
      <c r="F59" s="449"/>
      <c r="G59" s="449"/>
    </row>
    <row r="60" spans="1:7" ht="15" customHeight="1">
      <c r="A60" s="455" t="s">
        <v>2169</v>
      </c>
      <c r="D60" s="450"/>
      <c r="E60" s="460" t="s">
        <v>2166</v>
      </c>
      <c r="F60" s="449">
        <v>127700</v>
      </c>
      <c r="G60" s="449">
        <v>175700</v>
      </c>
    </row>
    <row r="61" spans="1:7" ht="15" customHeight="1">
      <c r="A61" s="461" t="s">
        <v>2171</v>
      </c>
      <c r="B61" s="479"/>
      <c r="C61" s="479"/>
      <c r="D61" s="450"/>
      <c r="E61" s="460" t="s">
        <v>2168</v>
      </c>
      <c r="F61" s="449"/>
      <c r="G61" s="449"/>
    </row>
    <row r="62" spans="1:7" ht="15" customHeight="1">
      <c r="A62" s="463"/>
      <c r="B62" s="464"/>
      <c r="C62" s="464"/>
      <c r="D62" s="450"/>
      <c r="E62" s="460" t="s">
        <v>2170</v>
      </c>
      <c r="F62" s="449"/>
      <c r="G62" s="449"/>
    </row>
    <row r="63" spans="1:7" ht="15" customHeight="1">
      <c r="A63" s="451" t="s">
        <v>2174</v>
      </c>
      <c r="B63" s="452">
        <v>380</v>
      </c>
      <c r="C63" s="452">
        <v>453</v>
      </c>
      <c r="D63" s="450"/>
      <c r="E63" s="460" t="s">
        <v>2172</v>
      </c>
      <c r="F63" s="449">
        <v>9015</v>
      </c>
      <c r="G63" s="449">
        <v>9589</v>
      </c>
    </row>
    <row r="64" spans="1:7" ht="15" customHeight="1">
      <c r="A64" s="451" t="s">
        <v>2176</v>
      </c>
      <c r="B64" s="452">
        <v>2222294</v>
      </c>
      <c r="C64" s="452">
        <v>2088468</v>
      </c>
      <c r="D64" s="450"/>
      <c r="E64" s="460" t="s">
        <v>2173</v>
      </c>
      <c r="F64" s="449">
        <v>33034</v>
      </c>
      <c r="G64" s="449">
        <v>26</v>
      </c>
    </row>
    <row r="65" spans="1:7" ht="15" customHeight="1">
      <c r="A65" s="451" t="s">
        <v>2177</v>
      </c>
      <c r="B65" s="452"/>
      <c r="C65" s="452"/>
      <c r="D65" s="450"/>
      <c r="E65" s="465" t="s">
        <v>2175</v>
      </c>
      <c r="F65" s="480">
        <f>F49+F46+F45+F44</f>
        <v>1033745</v>
      </c>
      <c r="G65" s="480">
        <f>G49+G46+G45+G44</f>
        <v>1217672</v>
      </c>
    </row>
    <row r="66" spans="1:7" ht="15" customHeight="1">
      <c r="A66" s="451" t="s">
        <v>2179</v>
      </c>
      <c r="B66" s="452">
        <v>8402</v>
      </c>
      <c r="C66" s="452">
        <v>35674</v>
      </c>
      <c r="D66" s="450"/>
      <c r="F66" s="449"/>
      <c r="G66" s="449"/>
    </row>
    <row r="67" spans="1:7" ht="15" customHeight="1">
      <c r="A67" s="461" t="s">
        <v>2181</v>
      </c>
      <c r="B67" s="462">
        <f>SUM(B63:B66)</f>
        <v>2231076</v>
      </c>
      <c r="C67" s="462">
        <f>SUM(C63:C66)</f>
        <v>2124595</v>
      </c>
      <c r="D67" s="450"/>
      <c r="E67" s="460" t="s">
        <v>2178</v>
      </c>
      <c r="F67" s="449">
        <v>370982</v>
      </c>
      <c r="G67" s="449">
        <v>359830</v>
      </c>
    </row>
    <row r="68" spans="1:7" ht="12.75" customHeight="1">
      <c r="A68" s="463"/>
      <c r="B68" s="464"/>
      <c r="C68" s="464"/>
      <c r="D68" s="450"/>
      <c r="E68" s="460" t="s">
        <v>2180</v>
      </c>
      <c r="F68" s="449">
        <v>3843</v>
      </c>
      <c r="G68" s="449">
        <v>28243</v>
      </c>
    </row>
    <row r="69" spans="1:7" ht="15" customHeight="1">
      <c r="A69" s="451" t="s">
        <v>2184</v>
      </c>
      <c r="B69" s="452">
        <v>237036</v>
      </c>
      <c r="C69" s="452">
        <v>292569</v>
      </c>
      <c r="D69" s="450"/>
      <c r="E69" s="460" t="s">
        <v>2182</v>
      </c>
      <c r="F69" s="449"/>
      <c r="G69" s="449"/>
    </row>
    <row r="70" spans="1:7" ht="15" customHeight="1">
      <c r="A70" s="451" t="s">
        <v>2186</v>
      </c>
      <c r="B70" s="452">
        <v>27347</v>
      </c>
      <c r="C70" s="452">
        <v>34541</v>
      </c>
      <c r="D70" s="739"/>
      <c r="E70" s="460" t="s">
        <v>2183</v>
      </c>
      <c r="F70" s="449">
        <v>8402</v>
      </c>
      <c r="G70" s="449">
        <v>35674</v>
      </c>
    </row>
    <row r="71" spans="1:7" ht="15" customHeight="1">
      <c r="A71" s="451" t="s">
        <v>2188</v>
      </c>
      <c r="B71" s="452"/>
      <c r="C71" s="452"/>
      <c r="D71" s="739"/>
      <c r="E71" s="448" t="s">
        <v>2185</v>
      </c>
      <c r="F71" s="449">
        <v>6979</v>
      </c>
      <c r="G71" s="449">
        <v>11929</v>
      </c>
    </row>
    <row r="72" spans="1:7" ht="15" customHeight="1">
      <c r="A72" s="451" t="s">
        <v>2190</v>
      </c>
      <c r="B72" s="452"/>
      <c r="C72" s="452"/>
      <c r="D72" s="739"/>
      <c r="E72" s="460" t="s">
        <v>2187</v>
      </c>
      <c r="F72" s="449"/>
      <c r="G72" s="449"/>
    </row>
    <row r="73" spans="1:7" ht="15" customHeight="1">
      <c r="A73" s="481" t="s">
        <v>2191</v>
      </c>
      <c r="B73" s="462">
        <f>SUM(B69:B72)</f>
        <v>264383</v>
      </c>
      <c r="C73" s="462">
        <f>SUM(C69:C72)</f>
        <v>327110</v>
      </c>
      <c r="D73" s="739"/>
      <c r="E73" s="465" t="s">
        <v>2189</v>
      </c>
      <c r="F73" s="462">
        <f>F70+F69+F68+F67</f>
        <v>383227</v>
      </c>
      <c r="G73" s="462">
        <f>G70+G69+G68+G67</f>
        <v>423747</v>
      </c>
    </row>
    <row r="74" spans="1:7" ht="7.5" customHeight="1" thickBot="1">
      <c r="A74" s="482"/>
      <c r="B74" s="464"/>
      <c r="C74" s="464"/>
      <c r="D74" s="450"/>
      <c r="E74" s="467"/>
      <c r="F74" s="464"/>
      <c r="G74" s="464"/>
    </row>
    <row r="75" spans="1:7" ht="15" customHeight="1" thickBot="1">
      <c r="A75" s="472" t="s">
        <v>2193</v>
      </c>
      <c r="B75" s="454">
        <f>B73+B67+B61+B57+B48</f>
        <v>2975135</v>
      </c>
      <c r="C75" s="454">
        <f>C73+C67+C61+C57+C48</f>
        <v>2960904</v>
      </c>
      <c r="D75" s="450"/>
      <c r="E75" s="453" t="s">
        <v>2192</v>
      </c>
      <c r="F75" s="454">
        <f>F73+F65+F42</f>
        <v>2305091</v>
      </c>
      <c r="G75" s="454">
        <f>G73+G65+G42</f>
        <v>3053838</v>
      </c>
    </row>
    <row r="76" spans="1:7" ht="13.5" customHeight="1" thickBot="1">
      <c r="A76" s="483"/>
      <c r="B76" s="471"/>
      <c r="C76" s="471"/>
      <c r="E76" s="448"/>
      <c r="F76" s="449"/>
      <c r="G76" s="449"/>
    </row>
    <row r="77" spans="1:7" ht="15" customHeight="1" thickBot="1">
      <c r="A77" s="472" t="s">
        <v>2194</v>
      </c>
      <c r="B77" s="454">
        <f>B75+B40</f>
        <v>52703839</v>
      </c>
      <c r="C77" s="454">
        <f>C75+C40</f>
        <v>54476872</v>
      </c>
      <c r="E77" s="472" t="s">
        <v>2195</v>
      </c>
      <c r="F77" s="454">
        <f>F75+F32+F12</f>
        <v>52703839</v>
      </c>
      <c r="G77" s="454">
        <f>G75+G32+G12</f>
        <v>54476872</v>
      </c>
    </row>
    <row r="78" ht="12" customHeight="1"/>
    <row r="81" ht="13.5" customHeight="1"/>
    <row r="82" ht="9" customHeight="1"/>
    <row r="83" ht="13.5" customHeight="1"/>
  </sheetData>
  <mergeCells count="21">
    <mergeCell ref="D70:D71"/>
    <mergeCell ref="D72:D73"/>
    <mergeCell ref="B34:B35"/>
    <mergeCell ref="C34:C35"/>
    <mergeCell ref="B36:B37"/>
    <mergeCell ref="C36:C37"/>
    <mergeCell ref="D53:D54"/>
    <mergeCell ref="D56:D58"/>
    <mergeCell ref="D24:D25"/>
    <mergeCell ref="D35:D36"/>
    <mergeCell ref="D47:D48"/>
    <mergeCell ref="D20:D21"/>
    <mergeCell ref="E21:E22"/>
    <mergeCell ref="F21:F22"/>
    <mergeCell ref="G21:G22"/>
    <mergeCell ref="D22:D23"/>
    <mergeCell ref="A2:G2"/>
    <mergeCell ref="A5:A6"/>
    <mergeCell ref="E5:E6"/>
    <mergeCell ref="B6:C6"/>
    <mergeCell ref="F6:G6"/>
  </mergeCells>
  <printOptions horizontalCentered="1"/>
  <pageMargins left="0.35433070866141736" right="0.35433070866141736" top="0.5905511811023623" bottom="0.3937007874015748" header="0" footer="0"/>
  <pageSetup horizontalDpi="600" verticalDpi="6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showGridLines="0" workbookViewId="0" topLeftCell="A1">
      <selection activeCell="F14" sqref="F14"/>
    </sheetView>
  </sheetViews>
  <sheetFormatPr defaultColWidth="9.33203125" defaultRowHeight="12.75"/>
  <cols>
    <col min="1" max="1" width="49.66015625" style="488" customWidth="1"/>
    <col min="2" max="2" width="11.83203125" style="488" customWidth="1"/>
    <col min="3" max="3" width="15.33203125" style="488" customWidth="1"/>
    <col min="4" max="4" width="12.66015625" style="491" customWidth="1"/>
    <col min="5" max="5" width="12.5" style="488" customWidth="1"/>
    <col min="6" max="6" width="14.83203125" style="488" customWidth="1"/>
    <col min="7" max="7" width="15.83203125" style="491" customWidth="1"/>
    <col min="8" max="16384" width="10.66015625" style="488" customWidth="1"/>
  </cols>
  <sheetData>
    <row r="1" spans="1:7" ht="12.75">
      <c r="A1" s="488" t="s">
        <v>553</v>
      </c>
      <c r="D1" s="489"/>
      <c r="E1" s="747" t="s">
        <v>2203</v>
      </c>
      <c r="F1" s="747"/>
      <c r="G1" s="747"/>
    </row>
    <row r="2" ht="12.75">
      <c r="G2" s="488"/>
    </row>
    <row r="3" spans="1:7" ht="18.75" customHeight="1">
      <c r="A3" s="750" t="s">
        <v>2204</v>
      </c>
      <c r="B3" s="750"/>
      <c r="C3" s="750"/>
      <c r="D3" s="750"/>
      <c r="E3" s="750"/>
      <c r="F3" s="750"/>
      <c r="G3" s="750"/>
    </row>
    <row r="4" spans="1:7" ht="18.75" customHeight="1">
      <c r="A4" s="750" t="s">
        <v>2205</v>
      </c>
      <c r="B4" s="750"/>
      <c r="C4" s="750"/>
      <c r="D4" s="750"/>
      <c r="E4" s="750"/>
      <c r="F4" s="750"/>
      <c r="G4" s="750"/>
    </row>
    <row r="5" ht="13.5" thickBot="1">
      <c r="G5" s="490" t="s">
        <v>469</v>
      </c>
    </row>
    <row r="6" spans="1:7" ht="15.75" customHeight="1">
      <c r="A6" s="751" t="s">
        <v>516</v>
      </c>
      <c r="B6" s="753" t="s">
        <v>2206</v>
      </c>
      <c r="C6" s="754"/>
      <c r="D6" s="755"/>
      <c r="E6" s="756" t="s">
        <v>2207</v>
      </c>
      <c r="F6" s="756" t="s">
        <v>2208</v>
      </c>
      <c r="G6" s="748" t="s">
        <v>2209</v>
      </c>
    </row>
    <row r="7" spans="1:7" ht="26.25" thickBot="1">
      <c r="A7" s="752"/>
      <c r="B7" s="492" t="s">
        <v>2210</v>
      </c>
      <c r="C7" s="493" t="s">
        <v>2211</v>
      </c>
      <c r="D7" s="494" t="s">
        <v>563</v>
      </c>
      <c r="E7" s="757"/>
      <c r="F7" s="757"/>
      <c r="G7" s="749"/>
    </row>
    <row r="8" ht="13.5">
      <c r="D8" s="495"/>
    </row>
    <row r="9" spans="1:7" ht="15.75">
      <c r="A9" s="496" t="s">
        <v>2077</v>
      </c>
      <c r="D9" s="495"/>
      <c r="G9" s="495"/>
    </row>
    <row r="10" spans="1:7" ht="15.75">
      <c r="A10" s="496"/>
      <c r="D10" s="495"/>
      <c r="G10" s="495"/>
    </row>
    <row r="11" spans="1:7" s="501" customFormat="1" ht="15.75">
      <c r="A11" s="497" t="s">
        <v>2212</v>
      </c>
      <c r="B11" s="498">
        <f>B13+B14+B31+B37</f>
        <v>34888748</v>
      </c>
      <c r="C11" s="498">
        <f>C13+C14+C31+C37</f>
        <v>11205330</v>
      </c>
      <c r="D11" s="498">
        <f>SUM(B11:C11)</f>
        <v>46094078</v>
      </c>
      <c r="E11" s="498">
        <f>E13+E14+E31+E37</f>
        <v>5259376</v>
      </c>
      <c r="F11" s="498">
        <f>F13+F14+F31+F37</f>
        <v>162514</v>
      </c>
      <c r="G11" s="500">
        <f>SUM(D11:F11)</f>
        <v>51515968</v>
      </c>
    </row>
    <row r="12" spans="1:7" ht="15.75">
      <c r="A12" s="497"/>
      <c r="D12" s="495"/>
      <c r="G12" s="495"/>
    </row>
    <row r="13" spans="1:7" s="501" customFormat="1" ht="12.75" customHeight="1">
      <c r="A13" s="501" t="s">
        <v>2093</v>
      </c>
      <c r="B13" s="498">
        <v>463887</v>
      </c>
      <c r="C13" s="498"/>
      <c r="D13" s="498">
        <f>SUM(B13:C13)</f>
        <v>463887</v>
      </c>
      <c r="E13" s="498">
        <v>454</v>
      </c>
      <c r="F13" s="498"/>
      <c r="G13" s="500">
        <f>SUM(D13:F13)</f>
        <v>464341</v>
      </c>
    </row>
    <row r="14" spans="1:7" s="501" customFormat="1" ht="12.75" customHeight="1">
      <c r="A14" s="501" t="s">
        <v>2213</v>
      </c>
      <c r="B14" s="498">
        <f>B15+B26+B27+B28+B29</f>
        <v>34378519</v>
      </c>
      <c r="C14" s="498">
        <f>C15+C26+C27+C28+C29</f>
        <v>5838264</v>
      </c>
      <c r="D14" s="498">
        <f>SUM(B14:C14)</f>
        <v>40216783</v>
      </c>
      <c r="E14" s="498">
        <f>E15+E26+E27+E28+E29</f>
        <v>2343824</v>
      </c>
      <c r="F14" s="498">
        <f>F15+F26+F27+F28+F29</f>
        <v>162514</v>
      </c>
      <c r="G14" s="498">
        <f>SUM(D14:F14)</f>
        <v>42723121</v>
      </c>
    </row>
    <row r="15" spans="1:7" s="495" customFormat="1" ht="13.5">
      <c r="A15" s="495" t="s">
        <v>2214</v>
      </c>
      <c r="B15" s="502">
        <f aca="true" t="shared" si="0" ref="B15:G15">SUM(B16:B25)</f>
        <v>33903988</v>
      </c>
      <c r="C15" s="502">
        <f t="shared" si="0"/>
        <v>4734906</v>
      </c>
      <c r="D15" s="502">
        <f t="shared" si="0"/>
        <v>38638894</v>
      </c>
      <c r="E15" s="502">
        <f t="shared" si="0"/>
        <v>2119111</v>
      </c>
      <c r="F15" s="502">
        <f t="shared" si="0"/>
        <v>161235</v>
      </c>
      <c r="G15" s="503">
        <f t="shared" si="0"/>
        <v>40919240</v>
      </c>
    </row>
    <row r="16" spans="1:7" ht="12.75">
      <c r="A16" s="488" t="s">
        <v>2215</v>
      </c>
      <c r="B16" s="504">
        <v>6994597</v>
      </c>
      <c r="C16" s="504">
        <v>1016</v>
      </c>
      <c r="D16" s="504">
        <f>SUM(B16:C16)</f>
        <v>6995613</v>
      </c>
      <c r="E16" s="504"/>
      <c r="F16" s="504">
        <v>142709</v>
      </c>
      <c r="G16" s="504">
        <f>SUM(D16:F16)</f>
        <v>7138322</v>
      </c>
    </row>
    <row r="17" spans="1:7" ht="12.75">
      <c r="A17" s="488" t="s">
        <v>2216</v>
      </c>
      <c r="B17" s="504">
        <v>4027092</v>
      </c>
      <c r="C17" s="504">
        <v>1103</v>
      </c>
      <c r="D17" s="504">
        <f>SUM(B17:C17)</f>
        <v>4028195</v>
      </c>
      <c r="E17" s="504">
        <v>39229</v>
      </c>
      <c r="F17" s="504">
        <v>763</v>
      </c>
      <c r="G17" s="504">
        <f>SUM(D17:F17)</f>
        <v>4068187</v>
      </c>
    </row>
    <row r="18" spans="1:7" ht="12.75">
      <c r="A18" s="488" t="s">
        <v>2217</v>
      </c>
      <c r="B18" s="504">
        <v>21406</v>
      </c>
      <c r="C18" s="504"/>
      <c r="D18" s="504">
        <f>SUM(B18:C18)</f>
        <v>21406</v>
      </c>
      <c r="E18" s="504"/>
      <c r="F18" s="504"/>
      <c r="G18" s="504">
        <f>SUM(D18:F18)</f>
        <v>21406</v>
      </c>
    </row>
    <row r="19" spans="1:7" ht="12.75">
      <c r="A19" s="488" t="s">
        <v>2218</v>
      </c>
      <c r="B19" s="504"/>
      <c r="C19" s="504">
        <v>3081531</v>
      </c>
      <c r="D19" s="504">
        <f>SUM(B19:C19)</f>
        <v>3081531</v>
      </c>
      <c r="E19" s="504"/>
      <c r="F19" s="504"/>
      <c r="G19" s="504">
        <f>SUM(D19:F19)</f>
        <v>3081531</v>
      </c>
    </row>
    <row r="20" spans="1:7" ht="12.75">
      <c r="A20" s="488" t="s">
        <v>2219</v>
      </c>
      <c r="B20" s="504"/>
      <c r="C20" s="504">
        <v>1055359</v>
      </c>
      <c r="D20" s="504">
        <f>SUM(B20:C20)</f>
        <v>1055359</v>
      </c>
      <c r="E20" s="504">
        <v>65365</v>
      </c>
      <c r="F20" s="504">
        <v>11494</v>
      </c>
      <c r="G20" s="504">
        <f>SUM(D20:F20)</f>
        <v>1132218</v>
      </c>
    </row>
    <row r="21" spans="1:7" ht="12.75">
      <c r="A21" s="505" t="s">
        <v>2220</v>
      </c>
      <c r="B21" s="504"/>
      <c r="C21" s="504"/>
      <c r="D21" s="504"/>
      <c r="E21" s="504"/>
      <c r="F21" s="504"/>
      <c r="G21" s="504"/>
    </row>
    <row r="22" spans="1:7" ht="12.75">
      <c r="A22" s="488" t="s">
        <v>2221</v>
      </c>
      <c r="B22" s="504"/>
      <c r="C22" s="504"/>
      <c r="D22" s="504"/>
      <c r="E22" s="504"/>
      <c r="F22" s="504"/>
      <c r="G22" s="504"/>
    </row>
    <row r="23" spans="1:7" ht="12.75" customHeight="1">
      <c r="A23" s="488" t="s">
        <v>2222</v>
      </c>
      <c r="B23" s="504">
        <v>22746042</v>
      </c>
      <c r="C23" s="504">
        <v>390631</v>
      </c>
      <c r="D23" s="504">
        <f>SUM(B23:C23)</f>
        <v>23136673</v>
      </c>
      <c r="E23" s="504">
        <v>2001179</v>
      </c>
      <c r="F23" s="504"/>
      <c r="G23" s="504">
        <f>SUM(D23:F23)</f>
        <v>25137852</v>
      </c>
    </row>
    <row r="24" spans="1:7" ht="25.5">
      <c r="A24" s="505" t="s">
        <v>2223</v>
      </c>
      <c r="B24" s="504">
        <v>114851</v>
      </c>
      <c r="C24" s="504">
        <v>205266</v>
      </c>
      <c r="D24" s="504">
        <f>SUM(B24:C24)</f>
        <v>320117</v>
      </c>
      <c r="E24" s="504">
        <v>13338</v>
      </c>
      <c r="F24" s="504">
        <v>6269</v>
      </c>
      <c r="G24" s="504">
        <f>SUM(D24:F24)</f>
        <v>339724</v>
      </c>
    </row>
    <row r="25" spans="2:7" s="491" customFormat="1" ht="13.5">
      <c r="B25" s="506"/>
      <c r="C25" s="506"/>
      <c r="D25" s="502"/>
      <c r="E25" s="506"/>
      <c r="F25" s="506"/>
      <c r="G25" s="502"/>
    </row>
    <row r="26" spans="1:7" s="495" customFormat="1" ht="13.5" customHeight="1">
      <c r="A26" s="495" t="s">
        <v>2224</v>
      </c>
      <c r="B26" s="502">
        <v>2657</v>
      </c>
      <c r="C26" s="502">
        <v>323770</v>
      </c>
      <c r="D26" s="502">
        <f>SUM(B26:C26)</f>
        <v>326427</v>
      </c>
      <c r="E26" s="502">
        <v>148007</v>
      </c>
      <c r="F26" s="502">
        <v>23</v>
      </c>
      <c r="G26" s="503">
        <f>B26+C26+E26+F26</f>
        <v>474457</v>
      </c>
    </row>
    <row r="27" spans="1:7" s="495" customFormat="1" ht="13.5">
      <c r="A27" s="495" t="s">
        <v>2225</v>
      </c>
      <c r="B27" s="507">
        <v>6222</v>
      </c>
      <c r="C27" s="502"/>
      <c r="D27" s="502">
        <f>SUM(B27:C27)</f>
        <v>6222</v>
      </c>
      <c r="E27" s="502">
        <v>17657</v>
      </c>
      <c r="F27" s="502"/>
      <c r="G27" s="503">
        <f>D27+E27</f>
        <v>23879</v>
      </c>
    </row>
    <row r="28" spans="1:7" s="495" customFormat="1" ht="13.5">
      <c r="A28" s="495" t="s">
        <v>2226</v>
      </c>
      <c r="B28" s="502">
        <v>465652</v>
      </c>
      <c r="C28" s="502">
        <v>779588</v>
      </c>
      <c r="D28" s="502">
        <f>SUM(B28:C28)</f>
        <v>1245240</v>
      </c>
      <c r="E28" s="502">
        <v>59049</v>
      </c>
      <c r="F28" s="502">
        <v>1256</v>
      </c>
      <c r="G28" s="503">
        <f>D28+E28+F28</f>
        <v>1305545</v>
      </c>
    </row>
    <row r="29" spans="1:7" s="495" customFormat="1" ht="13.5">
      <c r="A29" s="495" t="s">
        <v>2227</v>
      </c>
      <c r="B29" s="503"/>
      <c r="C29" s="502"/>
      <c r="D29" s="502"/>
      <c r="E29" s="502"/>
      <c r="F29" s="502"/>
      <c r="G29" s="502"/>
    </row>
    <row r="30" spans="1:7" ht="13.5">
      <c r="A30" s="501"/>
      <c r="B30" s="504"/>
      <c r="C30" s="504"/>
      <c r="D30" s="502"/>
      <c r="E30" s="504"/>
      <c r="F30" s="504"/>
      <c r="G30" s="502"/>
    </row>
    <row r="31" spans="1:7" ht="12.75">
      <c r="A31" s="501" t="s">
        <v>2228</v>
      </c>
      <c r="B31" s="498"/>
      <c r="C31" s="498"/>
      <c r="D31" s="498"/>
      <c r="E31" s="498">
        <f>SUM(E32:E35)</f>
        <v>2299665</v>
      </c>
      <c r="F31" s="498"/>
      <c r="G31" s="498">
        <f>SUM(G32:G35)</f>
        <v>2299665</v>
      </c>
    </row>
    <row r="32" spans="1:7" s="495" customFormat="1" ht="13.5">
      <c r="A32" s="495" t="s">
        <v>2229</v>
      </c>
      <c r="B32" s="502"/>
      <c r="C32" s="502"/>
      <c r="D32" s="502"/>
      <c r="E32" s="502">
        <v>1525367</v>
      </c>
      <c r="F32" s="502"/>
      <c r="G32" s="503">
        <f>D32+E32</f>
        <v>1525367</v>
      </c>
    </row>
    <row r="33" spans="1:7" s="495" customFormat="1" ht="13.5" customHeight="1">
      <c r="A33" s="495" t="s">
        <v>2230</v>
      </c>
      <c r="B33" s="502"/>
      <c r="C33" s="502"/>
      <c r="D33" s="502"/>
      <c r="E33" s="502">
        <v>332924</v>
      </c>
      <c r="F33" s="502"/>
      <c r="G33" s="503">
        <f>D33+E33</f>
        <v>332924</v>
      </c>
    </row>
    <row r="34" spans="1:7" s="495" customFormat="1" ht="13.5">
      <c r="A34" s="495" t="s">
        <v>2231</v>
      </c>
      <c r="B34" s="502"/>
      <c r="C34" s="502"/>
      <c r="D34" s="502"/>
      <c r="E34" s="502">
        <v>104714</v>
      </c>
      <c r="F34" s="502"/>
      <c r="G34" s="503">
        <f>D34+E34</f>
        <v>104714</v>
      </c>
    </row>
    <row r="35" spans="1:7" s="495" customFormat="1" ht="13.5">
      <c r="A35" s="495" t="s">
        <v>2232</v>
      </c>
      <c r="B35" s="502"/>
      <c r="C35" s="502"/>
      <c r="D35" s="502"/>
      <c r="E35" s="502">
        <v>336660</v>
      </c>
      <c r="F35" s="502"/>
      <c r="G35" s="503">
        <f>D35+E35</f>
        <v>336660</v>
      </c>
    </row>
    <row r="36" spans="1:7" ht="13.5">
      <c r="A36" s="501"/>
      <c r="B36" s="504"/>
      <c r="C36" s="504"/>
      <c r="D36" s="502"/>
      <c r="E36" s="504"/>
      <c r="F36" s="504"/>
      <c r="G36" s="503"/>
    </row>
    <row r="37" spans="1:7" s="501" customFormat="1" ht="25.5">
      <c r="A37" s="508" t="s">
        <v>2233</v>
      </c>
      <c r="B37" s="509">
        <v>46342</v>
      </c>
      <c r="C37" s="510">
        <v>5367066</v>
      </c>
      <c r="D37" s="510">
        <v>5413408</v>
      </c>
      <c r="E37" s="510">
        <v>615433</v>
      </c>
      <c r="F37" s="510"/>
      <c r="G37" s="511">
        <f>D37+E37</f>
        <v>6028841</v>
      </c>
    </row>
    <row r="38" spans="2:7" s="491" customFormat="1" ht="13.5">
      <c r="B38" s="506"/>
      <c r="C38" s="506"/>
      <c r="D38" s="502"/>
      <c r="E38" s="506"/>
      <c r="F38" s="506"/>
      <c r="G38" s="502"/>
    </row>
    <row r="39" spans="1:7" s="491" customFormat="1" ht="15.75" customHeight="1">
      <c r="A39" s="497" t="s">
        <v>2234</v>
      </c>
      <c r="B39" s="502"/>
      <c r="C39" s="502"/>
      <c r="D39" s="502"/>
      <c r="E39" s="498">
        <f>E41+E42+E43+E44</f>
        <v>2960904</v>
      </c>
      <c r="F39" s="498"/>
      <c r="G39" s="498">
        <f>SUM(D39:F39)</f>
        <v>2960904</v>
      </c>
    </row>
    <row r="40" spans="2:7" s="491" customFormat="1" ht="13.5">
      <c r="B40" s="506"/>
      <c r="C40" s="506"/>
      <c r="D40" s="502"/>
      <c r="E40" s="506"/>
      <c r="F40" s="506"/>
      <c r="G40" s="502"/>
    </row>
    <row r="41" spans="1:7" s="501" customFormat="1" ht="12.75">
      <c r="A41" s="501" t="s">
        <v>2235</v>
      </c>
      <c r="B41" s="498"/>
      <c r="C41" s="498"/>
      <c r="D41" s="498"/>
      <c r="E41" s="498">
        <v>8535</v>
      </c>
      <c r="F41" s="498"/>
      <c r="G41" s="500">
        <f>E41</f>
        <v>8535</v>
      </c>
    </row>
    <row r="42" spans="1:7" s="501" customFormat="1" ht="12.75">
      <c r="A42" s="501" t="s">
        <v>2236</v>
      </c>
      <c r="B42" s="498"/>
      <c r="C42" s="498"/>
      <c r="D42" s="498"/>
      <c r="E42" s="498">
        <v>500664</v>
      </c>
      <c r="F42" s="498"/>
      <c r="G42" s="500">
        <f>D42+E42</f>
        <v>500664</v>
      </c>
    </row>
    <row r="43" spans="1:7" s="501" customFormat="1" ht="12.75">
      <c r="A43" s="501" t="s">
        <v>2237</v>
      </c>
      <c r="B43" s="498"/>
      <c r="C43" s="498"/>
      <c r="D43" s="498"/>
      <c r="E43" s="498">
        <v>2124595</v>
      </c>
      <c r="F43" s="498"/>
      <c r="G43" s="500">
        <f>D43+E43</f>
        <v>2124595</v>
      </c>
    </row>
    <row r="44" spans="1:7" s="501" customFormat="1" ht="12.75" customHeight="1">
      <c r="A44" s="501" t="s">
        <v>2238</v>
      </c>
      <c r="B44" s="498"/>
      <c r="C44" s="498"/>
      <c r="D44" s="498"/>
      <c r="E44" s="498">
        <v>327110</v>
      </c>
      <c r="F44" s="498"/>
      <c r="G44" s="500">
        <f>D44+E44</f>
        <v>327110</v>
      </c>
    </row>
    <row r="45" spans="2:7" s="491" customFormat="1" ht="13.5" hidden="1">
      <c r="B45" s="506"/>
      <c r="C45" s="506"/>
      <c r="D45" s="502"/>
      <c r="E45" s="506"/>
      <c r="F45" s="506"/>
      <c r="G45" s="502"/>
    </row>
    <row r="46" spans="1:7" ht="14.25" thickBot="1">
      <c r="A46" s="501"/>
      <c r="D46" s="502"/>
      <c r="G46" s="502"/>
    </row>
    <row r="47" spans="1:7" ht="16.5" thickBot="1">
      <c r="A47" s="512" t="s">
        <v>2239</v>
      </c>
      <c r="B47" s="513">
        <f>B37+B27+B26+B15+B13</f>
        <v>34423096</v>
      </c>
      <c r="C47" s="513">
        <f>C37+C27+C26+C15+C13</f>
        <v>10425742</v>
      </c>
      <c r="D47" s="513">
        <f>D37+D27+D26+D15+D13</f>
        <v>44848838</v>
      </c>
      <c r="E47" s="513">
        <f>E37+E27+E26+E15+E13</f>
        <v>2900662</v>
      </c>
      <c r="F47" s="513">
        <f>F37+F27+F26+F15+F13</f>
        <v>161258</v>
      </c>
      <c r="G47" s="513">
        <f>G13+G15+G26+G27+G28+G31+G37+G41+G42+G43+G44</f>
        <v>54476872</v>
      </c>
    </row>
    <row r="48" spans="1:7" ht="13.5">
      <c r="A48" s="495"/>
      <c r="B48" s="502"/>
      <c r="C48" s="502"/>
      <c r="D48" s="502"/>
      <c r="E48" s="502"/>
      <c r="F48" s="502"/>
      <c r="G48" s="502"/>
    </row>
    <row r="49" spans="1:7" ht="15.75">
      <c r="A49" s="496" t="s">
        <v>2080</v>
      </c>
      <c r="B49" s="504"/>
      <c r="C49" s="504"/>
      <c r="D49" s="502"/>
      <c r="E49" s="506"/>
      <c r="F49" s="504"/>
      <c r="G49" s="502"/>
    </row>
    <row r="50" spans="1:7" ht="15.75">
      <c r="A50" s="496"/>
      <c r="B50" s="504"/>
      <c r="C50" s="504"/>
      <c r="D50" s="502"/>
      <c r="E50" s="506"/>
      <c r="F50" s="504"/>
      <c r="G50" s="502"/>
    </row>
    <row r="51" spans="1:7" ht="13.5">
      <c r="A51" s="514" t="s">
        <v>2240</v>
      </c>
      <c r="B51" s="498"/>
      <c r="C51" s="498"/>
      <c r="D51" s="502"/>
      <c r="E51" s="498">
        <f>SUM(E52:E54)</f>
        <v>3053838</v>
      </c>
      <c r="F51" s="498"/>
      <c r="G51" s="498">
        <f>SUM(D51:F51)</f>
        <v>3053838</v>
      </c>
    </row>
    <row r="52" spans="1:7" ht="12.75">
      <c r="A52" s="501" t="s">
        <v>2241</v>
      </c>
      <c r="B52" s="498"/>
      <c r="C52" s="498"/>
      <c r="D52" s="498"/>
      <c r="E52" s="498">
        <v>1412419</v>
      </c>
      <c r="F52" s="498"/>
      <c r="G52" s="498">
        <f>SUM(D52:F52)</f>
        <v>1412419</v>
      </c>
    </row>
    <row r="53" spans="1:7" ht="12.75">
      <c r="A53" s="501" t="s">
        <v>2242</v>
      </c>
      <c r="B53" s="498"/>
      <c r="C53" s="498"/>
      <c r="D53" s="498"/>
      <c r="E53" s="498">
        <v>1217672</v>
      </c>
      <c r="F53" s="498"/>
      <c r="G53" s="498">
        <f>SUM(D53:F53)</f>
        <v>1217672</v>
      </c>
    </row>
    <row r="54" spans="1:7" ht="12.75">
      <c r="A54" s="501" t="s">
        <v>2243</v>
      </c>
      <c r="B54" s="498"/>
      <c r="C54" s="498"/>
      <c r="D54" s="498"/>
      <c r="E54" s="498">
        <v>423747</v>
      </c>
      <c r="F54" s="498"/>
      <c r="G54" s="498">
        <f>SUM(D54:F54)</f>
        <v>423747</v>
      </c>
    </row>
    <row r="55" spans="2:7" ht="14.25" thickBot="1">
      <c r="B55" s="504"/>
      <c r="C55" s="504"/>
      <c r="D55" s="502"/>
      <c r="E55" s="504"/>
      <c r="F55" s="504"/>
      <c r="G55" s="502"/>
    </row>
    <row r="56" spans="1:7" ht="16.5" thickBot="1">
      <c r="A56" s="515" t="s">
        <v>2244</v>
      </c>
      <c r="B56" s="513"/>
      <c r="C56" s="516"/>
      <c r="D56" s="517"/>
      <c r="E56" s="513">
        <f>E51</f>
        <v>3053838</v>
      </c>
      <c r="F56" s="513"/>
      <c r="G56" s="513">
        <f>SUM(D56:F56)</f>
        <v>3053838</v>
      </c>
    </row>
    <row r="57" spans="4:7" ht="13.5">
      <c r="D57" s="495"/>
      <c r="G57" s="495"/>
    </row>
    <row r="58" spans="1:7" ht="15.75">
      <c r="A58" s="745" t="s">
        <v>2245</v>
      </c>
      <c r="B58" s="746"/>
      <c r="D58" s="495"/>
      <c r="E58" s="504"/>
      <c r="G58" s="502"/>
    </row>
    <row r="59" spans="1:7" ht="13.5">
      <c r="A59" s="501"/>
      <c r="D59" s="495"/>
      <c r="E59" s="504"/>
      <c r="G59" s="502"/>
    </row>
    <row r="60" spans="1:7" ht="13.5">
      <c r="A60" s="495" t="s">
        <v>2246</v>
      </c>
      <c r="B60" s="501"/>
      <c r="C60" s="501"/>
      <c r="D60" s="495"/>
      <c r="E60" s="501"/>
      <c r="F60" s="501"/>
      <c r="G60" s="502">
        <f>G61+G63</f>
        <v>1168716</v>
      </c>
    </row>
    <row r="61" spans="1:7" ht="13.5">
      <c r="A61" s="505" t="s">
        <v>2247</v>
      </c>
      <c r="D61" s="495"/>
      <c r="E61" s="504"/>
      <c r="G61" s="504">
        <v>1129570</v>
      </c>
    </row>
    <row r="62" spans="1:7" ht="38.25">
      <c r="A62" s="505" t="s">
        <v>2248</v>
      </c>
      <c r="D62" s="495"/>
      <c r="E62" s="504"/>
      <c r="G62" s="502"/>
    </row>
    <row r="63" spans="1:7" ht="25.5">
      <c r="A63" s="518" t="s">
        <v>2249</v>
      </c>
      <c r="D63" s="495"/>
      <c r="G63" s="504">
        <v>39146</v>
      </c>
    </row>
    <row r="64" spans="1:7" ht="13.5">
      <c r="A64" s="518"/>
      <c r="D64" s="495"/>
      <c r="G64" s="502"/>
    </row>
    <row r="65" spans="1:7" ht="13.5">
      <c r="A65" s="519" t="s">
        <v>2250</v>
      </c>
      <c r="B65" s="501"/>
      <c r="C65" s="501"/>
      <c r="D65" s="495"/>
      <c r="E65" s="501"/>
      <c r="F65" s="501"/>
      <c r="G65" s="502">
        <f>G66+G67</f>
        <v>99557</v>
      </c>
    </row>
    <row r="66" spans="1:7" ht="13.5">
      <c r="A66" s="488" t="s">
        <v>2251</v>
      </c>
      <c r="D66" s="495"/>
      <c r="G66" s="504">
        <v>79000</v>
      </c>
    </row>
    <row r="67" spans="1:7" ht="25.5">
      <c r="A67" s="505" t="s">
        <v>2252</v>
      </c>
      <c r="D67" s="495"/>
      <c r="G67" s="504">
        <v>20557</v>
      </c>
    </row>
    <row r="68" spans="2:7" ht="12.75">
      <c r="B68" s="504"/>
      <c r="C68" s="504"/>
      <c r="D68" s="506"/>
      <c r="E68" s="504"/>
      <c r="F68" s="504"/>
      <c r="G68" s="506"/>
    </row>
  </sheetData>
  <mergeCells count="9">
    <mergeCell ref="A58:B58"/>
    <mergeCell ref="E1:G1"/>
    <mergeCell ref="G6:G7"/>
    <mergeCell ref="A3:G3"/>
    <mergeCell ref="A4:G4"/>
    <mergeCell ref="A6:A7"/>
    <mergeCell ref="B6:D6"/>
    <mergeCell ref="E6:E7"/>
    <mergeCell ref="F6:F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workbookViewId="0" topLeftCell="A1">
      <selection activeCell="B70" sqref="B70"/>
    </sheetView>
  </sheetViews>
  <sheetFormatPr defaultColWidth="9.33203125" defaultRowHeight="12.75" customHeight="1"/>
  <cols>
    <col min="1" max="1" width="50.33203125" style="488" customWidth="1"/>
    <col min="2" max="2" width="13.83203125" style="488" customWidth="1"/>
    <col min="3" max="3" width="14.83203125" style="488" customWidth="1"/>
    <col min="4" max="4" width="12.66015625" style="491" customWidth="1"/>
    <col min="5" max="5" width="12.5" style="488" customWidth="1"/>
    <col min="6" max="6" width="13.5" style="488" customWidth="1"/>
    <col min="7" max="7" width="16.16015625" style="491" customWidth="1"/>
    <col min="8" max="16384" width="10.66015625" style="488" customWidth="1"/>
  </cols>
  <sheetData>
    <row r="1" spans="1:7" ht="12.75" customHeight="1">
      <c r="A1" s="488" t="s">
        <v>553</v>
      </c>
      <c r="E1" s="747" t="s">
        <v>2253</v>
      </c>
      <c r="F1" s="747"/>
      <c r="G1" s="747"/>
    </row>
    <row r="2" ht="12.75" customHeight="1">
      <c r="G2" s="488"/>
    </row>
    <row r="3" spans="1:7" ht="18.75" customHeight="1">
      <c r="A3" s="750" t="s">
        <v>2254</v>
      </c>
      <c r="B3" s="750"/>
      <c r="C3" s="750"/>
      <c r="D3" s="750"/>
      <c r="E3" s="750"/>
      <c r="F3" s="750"/>
      <c r="G3" s="750"/>
    </row>
    <row r="4" spans="1:7" ht="18.75" customHeight="1">
      <c r="A4" s="750" t="s">
        <v>2205</v>
      </c>
      <c r="B4" s="750"/>
      <c r="C4" s="750"/>
      <c r="D4" s="750"/>
      <c r="E4" s="750"/>
      <c r="F4" s="750"/>
      <c r="G4" s="750"/>
    </row>
    <row r="5" ht="12.75" customHeight="1" thickBot="1">
      <c r="G5" s="490" t="s">
        <v>469</v>
      </c>
    </row>
    <row r="6" spans="1:7" ht="15.75" customHeight="1">
      <c r="A6" s="760" t="s">
        <v>516</v>
      </c>
      <c r="B6" s="753" t="s">
        <v>2206</v>
      </c>
      <c r="C6" s="754"/>
      <c r="D6" s="755"/>
      <c r="E6" s="756" t="s">
        <v>2207</v>
      </c>
      <c r="F6" s="756" t="s">
        <v>2208</v>
      </c>
      <c r="G6" s="748" t="s">
        <v>2255</v>
      </c>
    </row>
    <row r="7" spans="1:7" ht="48" customHeight="1" thickBot="1">
      <c r="A7" s="761"/>
      <c r="B7" s="492" t="s">
        <v>2210</v>
      </c>
      <c r="C7" s="493" t="s">
        <v>2211</v>
      </c>
      <c r="D7" s="520" t="s">
        <v>563</v>
      </c>
      <c r="E7" s="757"/>
      <c r="F7" s="757"/>
      <c r="G7" s="749"/>
    </row>
    <row r="8" ht="12.75" customHeight="1">
      <c r="G8" s="495"/>
    </row>
    <row r="9" spans="1:7" ht="12.75" customHeight="1">
      <c r="A9" s="496" t="s">
        <v>2077</v>
      </c>
      <c r="D9" s="495"/>
      <c r="G9" s="495"/>
    </row>
    <row r="10" spans="1:7" ht="12.75" customHeight="1">
      <c r="A10" s="496"/>
      <c r="D10" s="495"/>
      <c r="G10" s="495"/>
    </row>
    <row r="11" spans="1:7" s="501" customFormat="1" ht="12.75" customHeight="1">
      <c r="A11" s="497" t="s">
        <v>2212</v>
      </c>
      <c r="B11" s="498">
        <f>B13+B14+B31+B37</f>
        <v>22796</v>
      </c>
      <c r="C11" s="498">
        <f>C13+C14+C31+C37</f>
        <v>3446361</v>
      </c>
      <c r="D11" s="498">
        <f>SUM(B11:C11)</f>
        <v>3469157</v>
      </c>
      <c r="E11" s="498">
        <f>E13+E14+E31+E37</f>
        <v>339967</v>
      </c>
      <c r="F11" s="498">
        <f>F13+F14+F31+F37</f>
        <v>71945</v>
      </c>
      <c r="G11" s="498">
        <f>SUM(D11:F11)</f>
        <v>3881069</v>
      </c>
    </row>
    <row r="12" spans="1:7" ht="12.75" customHeight="1">
      <c r="A12" s="497"/>
      <c r="D12" s="495"/>
      <c r="G12" s="495"/>
    </row>
    <row r="13" spans="1:7" s="501" customFormat="1" ht="12.75" customHeight="1">
      <c r="A13" s="501" t="s">
        <v>2093</v>
      </c>
      <c r="B13" s="498">
        <v>13361</v>
      </c>
      <c r="C13" s="498">
        <v>1484</v>
      </c>
      <c r="D13" s="498">
        <f>SUM(B13:C13)</f>
        <v>14845</v>
      </c>
      <c r="E13" s="498">
        <v>1</v>
      </c>
      <c r="F13" s="498"/>
      <c r="G13" s="500">
        <f>SUM(D13:F13)</f>
        <v>14846</v>
      </c>
    </row>
    <row r="14" spans="1:7" s="501" customFormat="1" ht="12.75" customHeight="1">
      <c r="A14" s="501" t="s">
        <v>2213</v>
      </c>
      <c r="B14" s="498">
        <f>B15+B26+B27+B28+B29</f>
        <v>9435</v>
      </c>
      <c r="C14" s="498">
        <f>C15+C26+C27+C28+C29</f>
        <v>3442913</v>
      </c>
      <c r="D14" s="498">
        <f>SUM(B14:C14)</f>
        <v>3452348</v>
      </c>
      <c r="E14" s="498">
        <f>E15+E26+E27+E28+E29</f>
        <v>339966</v>
      </c>
      <c r="F14" s="498">
        <f>F15+F26+F27+F28+F29</f>
        <v>71945</v>
      </c>
      <c r="G14" s="498">
        <f>SUM(D14:F14)</f>
        <v>3864259</v>
      </c>
    </row>
    <row r="15" spans="1:7" s="495" customFormat="1" ht="12.75" customHeight="1">
      <c r="A15" s="495" t="s">
        <v>2214</v>
      </c>
      <c r="B15" s="502"/>
      <c r="C15" s="502">
        <f>SUM(C16:C25)</f>
        <v>3277015</v>
      </c>
      <c r="D15" s="502">
        <f>SUM(D16:D25)</f>
        <v>3277015</v>
      </c>
      <c r="E15" s="502"/>
      <c r="F15" s="502">
        <f>SUM(F16:F25)</f>
        <v>71945</v>
      </c>
      <c r="G15" s="503">
        <f>SUM(G16:G25)</f>
        <v>3348960</v>
      </c>
    </row>
    <row r="16" spans="1:7" ht="12.75" customHeight="1">
      <c r="A16" s="488" t="s">
        <v>2215</v>
      </c>
      <c r="B16" s="504"/>
      <c r="C16" s="504"/>
      <c r="D16" s="502"/>
      <c r="E16" s="504"/>
      <c r="F16" s="504"/>
      <c r="G16" s="502"/>
    </row>
    <row r="17" spans="1:7" ht="12.75" customHeight="1">
      <c r="A17" s="488" t="s">
        <v>2216</v>
      </c>
      <c r="B17" s="504"/>
      <c r="C17" s="504"/>
      <c r="D17" s="502"/>
      <c r="E17" s="504"/>
      <c r="F17" s="504"/>
      <c r="G17" s="502"/>
    </row>
    <row r="18" spans="1:7" s="491" customFormat="1" ht="12.75" customHeight="1">
      <c r="A18" s="488" t="s">
        <v>2217</v>
      </c>
      <c r="B18" s="506"/>
      <c r="C18" s="506"/>
      <c r="D18" s="502"/>
      <c r="E18" s="506"/>
      <c r="F18" s="506"/>
      <c r="G18" s="502"/>
    </row>
    <row r="19" spans="1:7" ht="12.75" customHeight="1">
      <c r="A19" s="488" t="s">
        <v>2256</v>
      </c>
      <c r="B19" s="504"/>
      <c r="C19" s="504"/>
      <c r="D19" s="502"/>
      <c r="E19" s="504"/>
      <c r="F19" s="504"/>
      <c r="G19" s="502"/>
    </row>
    <row r="20" spans="1:7" ht="12.75" customHeight="1">
      <c r="A20" s="488" t="s">
        <v>2219</v>
      </c>
      <c r="B20" s="504"/>
      <c r="D20" s="502"/>
      <c r="E20" s="504"/>
      <c r="G20" s="502"/>
    </row>
    <row r="21" spans="1:7" ht="12.75" customHeight="1">
      <c r="A21" s="505" t="s">
        <v>2220</v>
      </c>
      <c r="B21" s="504"/>
      <c r="C21" s="758">
        <v>2404524</v>
      </c>
      <c r="D21" s="758">
        <f>SUM(B21:C21)</f>
        <v>2404524</v>
      </c>
      <c r="E21" s="504"/>
      <c r="F21" s="758">
        <v>68610</v>
      </c>
      <c r="G21" s="758">
        <f>SUM(D21:F21)</f>
        <v>2473134</v>
      </c>
    </row>
    <row r="22" spans="1:7" ht="12.75" customHeight="1">
      <c r="A22" s="488" t="s">
        <v>2221</v>
      </c>
      <c r="B22" s="504"/>
      <c r="C22" s="758"/>
      <c r="D22" s="758"/>
      <c r="E22" s="504"/>
      <c r="F22" s="758"/>
      <c r="G22" s="758"/>
    </row>
    <row r="23" spans="1:7" ht="12.75" customHeight="1">
      <c r="A23" s="488" t="s">
        <v>2257</v>
      </c>
      <c r="B23" s="504"/>
      <c r="C23" s="521">
        <v>872491</v>
      </c>
      <c r="D23" s="504">
        <f>SUM(B23:C23)</f>
        <v>872491</v>
      </c>
      <c r="E23" s="504"/>
      <c r="F23" s="504">
        <v>3335</v>
      </c>
      <c r="G23" s="504">
        <f>SUM(D23:F23)</f>
        <v>875826</v>
      </c>
    </row>
    <row r="24" spans="1:7" s="491" customFormat="1" ht="12.75" customHeight="1">
      <c r="A24" s="505" t="s">
        <v>2223</v>
      </c>
      <c r="B24" s="506"/>
      <c r="D24" s="502"/>
      <c r="E24" s="506"/>
      <c r="G24" s="502"/>
    </row>
    <row r="25" spans="2:7" s="491" customFormat="1" ht="12.75" customHeight="1">
      <c r="B25" s="506"/>
      <c r="C25" s="506"/>
      <c r="D25" s="502"/>
      <c r="E25" s="506"/>
      <c r="F25" s="506"/>
      <c r="G25" s="502"/>
    </row>
    <row r="26" spans="1:7" s="495" customFormat="1" ht="13.5" customHeight="1">
      <c r="A26" s="495" t="s">
        <v>2224</v>
      </c>
      <c r="B26" s="502">
        <v>9435</v>
      </c>
      <c r="C26" s="502">
        <v>137105</v>
      </c>
      <c r="D26" s="502">
        <f>SUM(B26:C26)</f>
        <v>146540</v>
      </c>
      <c r="E26" s="502">
        <v>237594</v>
      </c>
      <c r="F26" s="502"/>
      <c r="G26" s="503">
        <f>B26+C26+E26+F26</f>
        <v>384134</v>
      </c>
    </row>
    <row r="27" spans="1:7" s="495" customFormat="1" ht="13.5" customHeight="1">
      <c r="A27" s="495" t="s">
        <v>2225</v>
      </c>
      <c r="B27" s="507"/>
      <c r="C27" s="502">
        <v>15383</v>
      </c>
      <c r="D27" s="502">
        <f>SUM(B27:C27)</f>
        <v>15383</v>
      </c>
      <c r="E27" s="502">
        <v>89222</v>
      </c>
      <c r="F27" s="502"/>
      <c r="G27" s="503">
        <f>D27+E27</f>
        <v>104605</v>
      </c>
    </row>
    <row r="28" spans="1:7" s="495" customFormat="1" ht="13.5" customHeight="1">
      <c r="A28" s="495" t="s">
        <v>2258</v>
      </c>
      <c r="B28" s="502"/>
      <c r="C28" s="502">
        <v>13410</v>
      </c>
      <c r="D28" s="502">
        <f>SUM(B28:C28)</f>
        <v>13410</v>
      </c>
      <c r="E28" s="502">
        <v>13150</v>
      </c>
      <c r="F28" s="502"/>
      <c r="G28" s="503">
        <f>D28+E28+F28</f>
        <v>26560</v>
      </c>
    </row>
    <row r="29" spans="1:7" s="495" customFormat="1" ht="12.75" customHeight="1">
      <c r="A29" s="495" t="s">
        <v>2259</v>
      </c>
      <c r="B29" s="503"/>
      <c r="C29" s="502"/>
      <c r="D29" s="502"/>
      <c r="E29" s="502"/>
      <c r="F29" s="502"/>
      <c r="G29" s="502"/>
    </row>
    <row r="30" spans="1:7" ht="12.75" customHeight="1">
      <c r="A30" s="501"/>
      <c r="B30" s="504"/>
      <c r="C30" s="504"/>
      <c r="D30" s="502"/>
      <c r="E30" s="504"/>
      <c r="F30" s="504"/>
      <c r="G30" s="502"/>
    </row>
    <row r="31" spans="1:7" s="501" customFormat="1" ht="13.5" customHeight="1">
      <c r="A31" s="501" t="s">
        <v>2228</v>
      </c>
      <c r="B31" s="498"/>
      <c r="C31" s="498"/>
      <c r="D31" s="498"/>
      <c r="E31" s="498"/>
      <c r="F31" s="498"/>
      <c r="G31" s="498"/>
    </row>
    <row r="32" spans="1:7" s="491" customFormat="1" ht="13.5" customHeight="1">
      <c r="A32" s="495" t="s">
        <v>2229</v>
      </c>
      <c r="B32" s="506"/>
      <c r="C32" s="506"/>
      <c r="D32" s="502"/>
      <c r="E32" s="506"/>
      <c r="F32" s="506"/>
      <c r="G32" s="503"/>
    </row>
    <row r="33" spans="1:7" s="491" customFormat="1" ht="13.5" customHeight="1">
      <c r="A33" s="495" t="s">
        <v>2230</v>
      </c>
      <c r="B33" s="506"/>
      <c r="C33" s="506"/>
      <c r="D33" s="502"/>
      <c r="E33" s="506"/>
      <c r="F33" s="506"/>
      <c r="G33" s="503"/>
    </row>
    <row r="34" spans="1:7" s="491" customFormat="1" ht="13.5" customHeight="1">
      <c r="A34" s="495" t="s">
        <v>2231</v>
      </c>
      <c r="B34" s="506"/>
      <c r="C34" s="506"/>
      <c r="D34" s="502"/>
      <c r="E34" s="506"/>
      <c r="F34" s="506"/>
      <c r="G34" s="503"/>
    </row>
    <row r="35" spans="1:7" s="491" customFormat="1" ht="12.75" customHeight="1">
      <c r="A35" s="495" t="s">
        <v>2232</v>
      </c>
      <c r="B35" s="506"/>
      <c r="C35" s="506"/>
      <c r="D35" s="502"/>
      <c r="E35" s="506"/>
      <c r="F35" s="506"/>
      <c r="G35" s="503"/>
    </row>
    <row r="36" spans="1:7" ht="12.75" customHeight="1">
      <c r="A36" s="501"/>
      <c r="B36" s="504"/>
      <c r="C36" s="504"/>
      <c r="D36" s="502"/>
      <c r="E36" s="504"/>
      <c r="F36" s="504"/>
      <c r="G36" s="503"/>
    </row>
    <row r="37" spans="1:7" s="501" customFormat="1" ht="25.5">
      <c r="A37" s="508" t="s">
        <v>2233</v>
      </c>
      <c r="B37" s="509"/>
      <c r="C37" s="510">
        <v>1964</v>
      </c>
      <c r="D37" s="510">
        <f>SUM(B37:C37)</f>
        <v>1964</v>
      </c>
      <c r="E37" s="510"/>
      <c r="F37" s="510"/>
      <c r="G37" s="498">
        <f>SUM(D37:F37)</f>
        <v>1964</v>
      </c>
    </row>
    <row r="38" spans="2:7" s="491" customFormat="1" ht="12.75" customHeight="1">
      <c r="B38" s="506"/>
      <c r="C38" s="506"/>
      <c r="D38" s="502"/>
      <c r="E38" s="506"/>
      <c r="F38" s="506"/>
      <c r="G38" s="502"/>
    </row>
    <row r="39" spans="1:7" ht="15.75" customHeight="1">
      <c r="A39" s="497" t="s">
        <v>2234</v>
      </c>
      <c r="B39" s="498"/>
      <c r="C39" s="498"/>
      <c r="D39" s="498"/>
      <c r="E39" s="498">
        <f>E41+E42+E43+E44</f>
        <v>149826</v>
      </c>
      <c r="F39" s="498"/>
      <c r="G39" s="498">
        <f>SUM(D39:F39)</f>
        <v>149826</v>
      </c>
    </row>
    <row r="40" spans="2:7" s="491" customFormat="1" ht="12.75" customHeight="1">
      <c r="B40" s="506"/>
      <c r="C40" s="506"/>
      <c r="D40" s="502"/>
      <c r="E40" s="506"/>
      <c r="F40" s="506"/>
      <c r="G40" s="502"/>
    </row>
    <row r="41" spans="1:7" s="501" customFormat="1" ht="13.5" customHeight="1">
      <c r="A41" s="501" t="s">
        <v>2235</v>
      </c>
      <c r="B41" s="498"/>
      <c r="C41" s="498"/>
      <c r="D41" s="498"/>
      <c r="E41" s="498">
        <v>24830</v>
      </c>
      <c r="F41" s="498"/>
      <c r="G41" s="500">
        <f>E41</f>
        <v>24830</v>
      </c>
    </row>
    <row r="42" spans="1:7" s="501" customFormat="1" ht="13.5" customHeight="1">
      <c r="A42" s="501" t="s">
        <v>2236</v>
      </c>
      <c r="B42" s="498"/>
      <c r="C42" s="498"/>
      <c r="D42" s="498"/>
      <c r="E42" s="498">
        <v>3793</v>
      </c>
      <c r="F42" s="498"/>
      <c r="G42" s="500">
        <f>D42+E42</f>
        <v>3793</v>
      </c>
    </row>
    <row r="43" spans="1:7" s="501" customFormat="1" ht="13.5" customHeight="1">
      <c r="A43" s="501" t="s">
        <v>2237</v>
      </c>
      <c r="B43" s="498"/>
      <c r="C43" s="498"/>
      <c r="D43" s="498"/>
      <c r="E43" s="498">
        <v>83083</v>
      </c>
      <c r="F43" s="498"/>
      <c r="G43" s="500">
        <f>D43+E43</f>
        <v>83083</v>
      </c>
    </row>
    <row r="44" spans="1:7" s="501" customFormat="1" ht="13.5" customHeight="1">
      <c r="A44" s="501" t="s">
        <v>2238</v>
      </c>
      <c r="B44" s="498"/>
      <c r="C44" s="498"/>
      <c r="D44" s="498"/>
      <c r="E44" s="498">
        <v>38120</v>
      </c>
      <c r="F44" s="498"/>
      <c r="G44" s="500">
        <f>D44+E44</f>
        <v>38120</v>
      </c>
    </row>
    <row r="45" spans="2:7" s="491" customFormat="1" ht="12.75" customHeight="1">
      <c r="B45" s="506"/>
      <c r="C45" s="506"/>
      <c r="D45" s="502"/>
      <c r="E45" s="506"/>
      <c r="F45" s="506"/>
      <c r="G45" s="502"/>
    </row>
    <row r="46" spans="1:7" ht="12.75" customHeight="1" thickBot="1">
      <c r="A46" s="501"/>
      <c r="D46" s="502"/>
      <c r="G46" s="502"/>
    </row>
    <row r="47" spans="1:7" ht="18" customHeight="1" thickBot="1">
      <c r="A47" s="522" t="s">
        <v>2239</v>
      </c>
      <c r="B47" s="513">
        <f>B37+B27+B26+B15+B13</f>
        <v>22796</v>
      </c>
      <c r="C47" s="513">
        <f>C37+C27+C26+C15+C13</f>
        <v>3432951</v>
      </c>
      <c r="D47" s="513">
        <f>D37+D27+D26+D15+D13</f>
        <v>3455747</v>
      </c>
      <c r="E47" s="513">
        <f>E37+E27+E26+E15+E13</f>
        <v>326817</v>
      </c>
      <c r="F47" s="513">
        <f>F37+F27+F26+F15+F13</f>
        <v>71945</v>
      </c>
      <c r="G47" s="513">
        <f>G13+G15+G26+G27+G28+G31+G37+G41+G42+G43+G44</f>
        <v>4030895</v>
      </c>
    </row>
    <row r="48" spans="1:7" ht="12.75" customHeight="1">
      <c r="A48" s="495"/>
      <c r="B48" s="502"/>
      <c r="C48" s="502"/>
      <c r="D48" s="502"/>
      <c r="E48" s="502"/>
      <c r="F48" s="502"/>
      <c r="G48" s="502"/>
    </row>
    <row r="49" spans="1:7" ht="12.75" customHeight="1">
      <c r="A49" s="496" t="s">
        <v>2080</v>
      </c>
      <c r="B49" s="504"/>
      <c r="C49" s="504"/>
      <c r="D49" s="502"/>
      <c r="E49" s="504"/>
      <c r="F49" s="504"/>
      <c r="G49" s="502"/>
    </row>
    <row r="50" spans="1:7" ht="5.25" customHeight="1">
      <c r="A50" s="496"/>
      <c r="B50" s="504"/>
      <c r="C50" s="504"/>
      <c r="D50" s="502"/>
      <c r="E50" s="506"/>
      <c r="F50" s="504"/>
      <c r="G50" s="502"/>
    </row>
    <row r="51" spans="1:7" ht="21.75" customHeight="1">
      <c r="A51" s="497" t="s">
        <v>2240</v>
      </c>
      <c r="B51" s="498"/>
      <c r="C51" s="498"/>
      <c r="D51" s="502"/>
      <c r="E51" s="498">
        <f>E52+E53+E54</f>
        <v>55618</v>
      </c>
      <c r="F51" s="498"/>
      <c r="G51" s="498">
        <f>SUM(D51:F51)</f>
        <v>55618</v>
      </c>
    </row>
    <row r="52" spans="1:7" ht="13.5" customHeight="1">
      <c r="A52" s="501" t="s">
        <v>2241</v>
      </c>
      <c r="B52" s="504"/>
      <c r="C52" s="504"/>
      <c r="D52" s="498"/>
      <c r="E52" s="498">
        <v>625</v>
      </c>
      <c r="F52" s="504"/>
      <c r="G52" s="498">
        <f>SUM(D52:F52)</f>
        <v>625</v>
      </c>
    </row>
    <row r="53" spans="1:7" ht="13.5" customHeight="1">
      <c r="A53" s="501" t="s">
        <v>2242</v>
      </c>
      <c r="B53" s="504"/>
      <c r="C53" s="504"/>
      <c r="D53" s="498"/>
      <c r="E53" s="498">
        <v>48966</v>
      </c>
      <c r="F53" s="504"/>
      <c r="G53" s="498">
        <f>SUM(D53:F53)</f>
        <v>48966</v>
      </c>
    </row>
    <row r="54" spans="1:7" ht="13.5" customHeight="1">
      <c r="A54" s="501" t="s">
        <v>2243</v>
      </c>
      <c r="B54" s="504"/>
      <c r="C54" s="504"/>
      <c r="D54" s="498"/>
      <c r="E54" s="498">
        <v>6027</v>
      </c>
      <c r="F54" s="504"/>
      <c r="G54" s="498">
        <f>SUM(D54:F54)</f>
        <v>6027</v>
      </c>
    </row>
    <row r="55" spans="2:7" ht="12.75" customHeight="1" thickBot="1">
      <c r="B55" s="504"/>
      <c r="C55" s="504"/>
      <c r="D55" s="502"/>
      <c r="E55" s="504"/>
      <c r="F55" s="504"/>
      <c r="G55" s="502"/>
    </row>
    <row r="56" spans="1:7" ht="18" customHeight="1" thickBot="1">
      <c r="A56" s="522" t="s">
        <v>2244</v>
      </c>
      <c r="B56" s="513"/>
      <c r="C56" s="516"/>
      <c r="D56" s="517"/>
      <c r="E56" s="513">
        <f>E51</f>
        <v>55618</v>
      </c>
      <c r="F56" s="513"/>
      <c r="G56" s="513">
        <f>SUM(D56:F56)</f>
        <v>55618</v>
      </c>
    </row>
    <row r="57" spans="4:7" ht="12.75" customHeight="1">
      <c r="D57" s="495"/>
      <c r="G57" s="495"/>
    </row>
    <row r="58" spans="1:7" ht="12.75" customHeight="1">
      <c r="A58" s="745" t="s">
        <v>2245</v>
      </c>
      <c r="B58" s="759"/>
      <c r="C58" s="501"/>
      <c r="D58" s="495"/>
      <c r="E58" s="498"/>
      <c r="F58" s="501"/>
      <c r="G58" s="502"/>
    </row>
    <row r="59" spans="1:7" ht="12.75" customHeight="1">
      <c r="A59" s="501"/>
      <c r="B59" s="501"/>
      <c r="C59" s="501"/>
      <c r="D59" s="495"/>
      <c r="E59" s="498"/>
      <c r="F59" s="501"/>
      <c r="G59" s="502"/>
    </row>
    <row r="60" spans="1:7" ht="15.75" customHeight="1">
      <c r="A60" s="495" t="s">
        <v>2260</v>
      </c>
      <c r="B60" s="501"/>
      <c r="C60" s="501"/>
      <c r="D60" s="495"/>
      <c r="E60" s="501"/>
      <c r="F60" s="501"/>
      <c r="G60" s="502">
        <f>G61+G62+G63</f>
        <v>1011035</v>
      </c>
    </row>
    <row r="61" spans="1:7" ht="18.75" customHeight="1">
      <c r="A61" s="505" t="s">
        <v>2247</v>
      </c>
      <c r="D61" s="495"/>
      <c r="E61" s="504"/>
      <c r="G61" s="504">
        <v>876280</v>
      </c>
    </row>
    <row r="62" spans="1:7" ht="38.25">
      <c r="A62" s="505" t="s">
        <v>2261</v>
      </c>
      <c r="D62" s="495"/>
      <c r="E62" s="504"/>
      <c r="G62" s="504">
        <v>134755</v>
      </c>
    </row>
    <row r="63" spans="1:7" ht="33" customHeight="1">
      <c r="A63" s="518" t="s">
        <v>2249</v>
      </c>
      <c r="D63" s="495"/>
      <c r="G63" s="502"/>
    </row>
    <row r="64" spans="1:7" ht="12.75" customHeight="1">
      <c r="A64" s="518"/>
      <c r="D64" s="495"/>
      <c r="G64" s="495"/>
    </row>
    <row r="65" spans="1:7" ht="22.5" customHeight="1">
      <c r="A65" s="519" t="s">
        <v>2262</v>
      </c>
      <c r="B65" s="501"/>
      <c r="C65" s="501"/>
      <c r="D65" s="495"/>
      <c r="E65" s="501"/>
      <c r="F65" s="501"/>
      <c r="G65" s="502">
        <f>G66+G67</f>
        <v>5657</v>
      </c>
    </row>
    <row r="66" spans="1:7" ht="15.75" customHeight="1">
      <c r="A66" s="488" t="s">
        <v>2251</v>
      </c>
      <c r="D66" s="495"/>
      <c r="G66" s="495"/>
    </row>
    <row r="67" spans="1:7" ht="25.5">
      <c r="A67" s="505" t="s">
        <v>2252</v>
      </c>
      <c r="B67" s="498"/>
      <c r="C67" s="498"/>
      <c r="D67" s="498"/>
      <c r="E67" s="498"/>
      <c r="F67" s="498"/>
      <c r="G67" s="504">
        <v>5657</v>
      </c>
    </row>
  </sheetData>
  <mergeCells count="13">
    <mergeCell ref="E1:G1"/>
    <mergeCell ref="A3:G3"/>
    <mergeCell ref="A4:G4"/>
    <mergeCell ref="A6:A7"/>
    <mergeCell ref="B6:D6"/>
    <mergeCell ref="E6:E7"/>
    <mergeCell ref="F6:F7"/>
    <mergeCell ref="G6:G7"/>
    <mergeCell ref="D21:D22"/>
    <mergeCell ref="F21:F22"/>
    <mergeCell ref="G21:G22"/>
    <mergeCell ref="A58:B58"/>
    <mergeCell ref="C21:C22"/>
  </mergeCells>
  <printOptions horizontalCentered="1" verticalCentered="1"/>
  <pageMargins left="0.3937007874015748" right="0.3937007874015748" top="0.3937007874015748" bottom="0.1968503937007874" header="0.5118110236220472" footer="0.3937007874015748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M19" sqref="M19"/>
    </sheetView>
  </sheetViews>
  <sheetFormatPr defaultColWidth="9.33203125" defaultRowHeight="12.75"/>
  <cols>
    <col min="1" max="1" width="2.5" style="523" customWidth="1"/>
    <col min="2" max="2" width="11.83203125" style="523" customWidth="1"/>
    <col min="3" max="3" width="35" style="523" customWidth="1"/>
    <col min="4" max="4" width="11.83203125" style="524" customWidth="1"/>
    <col min="5" max="5" width="11.66015625" style="524" customWidth="1"/>
    <col min="6" max="6" width="14.16015625" style="524" customWidth="1"/>
    <col min="7" max="8" width="11.16015625" style="524" customWidth="1"/>
    <col min="9" max="9" width="12.83203125" style="524" customWidth="1"/>
    <col min="10" max="16384" width="9.33203125" style="523" customWidth="1"/>
  </cols>
  <sheetData>
    <row r="1" spans="1:9" ht="12" customHeight="1">
      <c r="A1" s="523" t="s">
        <v>553</v>
      </c>
      <c r="I1" s="525" t="s">
        <v>2263</v>
      </c>
    </row>
    <row r="2" ht="3" customHeight="1">
      <c r="I2" s="528"/>
    </row>
    <row r="3" ht="37.5" customHeight="1"/>
    <row r="4" ht="6" customHeight="1"/>
    <row r="5" ht="13.5" thickBot="1">
      <c r="I5" s="525" t="s">
        <v>469</v>
      </c>
    </row>
    <row r="6" spans="1:9" s="530" customFormat="1" ht="48" customHeight="1" thickBot="1">
      <c r="A6" s="762" t="s">
        <v>516</v>
      </c>
      <c r="B6" s="763"/>
      <c r="C6" s="764"/>
      <c r="D6" s="529" t="s">
        <v>2264</v>
      </c>
      <c r="E6" s="529" t="s">
        <v>2265</v>
      </c>
      <c r="F6" s="529" t="s">
        <v>2266</v>
      </c>
      <c r="G6" s="529" t="s">
        <v>2267</v>
      </c>
      <c r="H6" s="529" t="s">
        <v>2268</v>
      </c>
      <c r="I6" s="529" t="s">
        <v>563</v>
      </c>
    </row>
    <row r="7" ht="13.5" customHeight="1" hidden="1"/>
    <row r="8" ht="13.5" customHeight="1">
      <c r="A8" s="531" t="s">
        <v>2269</v>
      </c>
    </row>
    <row r="9" ht="0.75" customHeight="1" hidden="1"/>
    <row r="10" spans="2:9" s="531" customFormat="1" ht="18" customHeight="1">
      <c r="B10" s="531" t="s">
        <v>2270</v>
      </c>
      <c r="D10" s="532">
        <v>401896</v>
      </c>
      <c r="E10" s="532">
        <v>45896310</v>
      </c>
      <c r="F10" s="532">
        <v>1668170</v>
      </c>
      <c r="G10" s="532">
        <v>419293</v>
      </c>
      <c r="H10" s="532">
        <v>7022590</v>
      </c>
      <c r="I10" s="532">
        <f>SUM(D10:H10)</f>
        <v>55408259</v>
      </c>
    </row>
    <row r="11" ht="3.75" customHeight="1" hidden="1">
      <c r="I11" s="532">
        <f>SUM(D11:H11)</f>
        <v>0</v>
      </c>
    </row>
    <row r="12" spans="2:9" ht="18" customHeight="1">
      <c r="B12" s="531" t="s">
        <v>2271</v>
      </c>
      <c r="I12" s="532"/>
    </row>
    <row r="13" spans="2:9" ht="18" customHeight="1">
      <c r="B13" s="523" t="s">
        <v>2272</v>
      </c>
      <c r="D13" s="524">
        <v>310659</v>
      </c>
      <c r="E13" s="524">
        <v>1168425</v>
      </c>
      <c r="F13" s="524">
        <v>231583</v>
      </c>
      <c r="G13" s="524">
        <v>6115</v>
      </c>
      <c r="H13" s="524">
        <v>0</v>
      </c>
      <c r="I13" s="533">
        <f>SUM(D13:H13)</f>
        <v>1716782</v>
      </c>
    </row>
    <row r="14" spans="2:9" ht="18" customHeight="1">
      <c r="B14" s="523" t="s">
        <v>1621</v>
      </c>
      <c r="D14" s="524">
        <v>0</v>
      </c>
      <c r="E14" s="524">
        <v>350861</v>
      </c>
      <c r="F14" s="524">
        <v>681</v>
      </c>
      <c r="G14" s="524">
        <v>820</v>
      </c>
      <c r="H14" s="524">
        <v>0</v>
      </c>
      <c r="I14" s="524">
        <f>SUM(D14:H14)</f>
        <v>352362</v>
      </c>
    </row>
    <row r="15" spans="2:9" ht="18" customHeight="1">
      <c r="B15" s="523" t="s">
        <v>2273</v>
      </c>
      <c r="D15" s="524">
        <v>77665</v>
      </c>
      <c r="E15" s="524">
        <v>330237</v>
      </c>
      <c r="F15" s="524">
        <v>55369</v>
      </c>
      <c r="G15" s="524">
        <v>1733</v>
      </c>
      <c r="I15" s="524">
        <f>SUM(D15:H15)</f>
        <v>465004</v>
      </c>
    </row>
    <row r="16" spans="2:9" ht="18" customHeight="1">
      <c r="B16" s="534" t="s">
        <v>2274</v>
      </c>
      <c r="C16" s="534"/>
      <c r="D16" s="535">
        <f aca="true" t="shared" si="0" ref="D16:I16">SUM(D13:D15)</f>
        <v>388324</v>
      </c>
      <c r="E16" s="535">
        <f t="shared" si="0"/>
        <v>1849523</v>
      </c>
      <c r="F16" s="535">
        <f t="shared" si="0"/>
        <v>287633</v>
      </c>
      <c r="G16" s="535">
        <f t="shared" si="0"/>
        <v>8668</v>
      </c>
      <c r="H16" s="535">
        <f t="shared" si="0"/>
        <v>0</v>
      </c>
      <c r="I16" s="535">
        <f t="shared" si="0"/>
        <v>2534148</v>
      </c>
    </row>
    <row r="17" spans="2:9" ht="18" customHeight="1">
      <c r="B17" s="523" t="s">
        <v>2275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f>SUM(D17:H17)</f>
        <v>0</v>
      </c>
    </row>
    <row r="18" spans="2:9" ht="18" customHeight="1">
      <c r="B18" s="523" t="s">
        <v>2276</v>
      </c>
      <c r="D18" s="524">
        <v>12320</v>
      </c>
      <c r="E18" s="524">
        <v>235458</v>
      </c>
      <c r="F18" s="524">
        <v>973</v>
      </c>
      <c r="G18" s="524">
        <v>0</v>
      </c>
      <c r="H18" s="524">
        <v>0</v>
      </c>
      <c r="I18" s="524">
        <f>SUM(D18:H18)</f>
        <v>248751</v>
      </c>
    </row>
    <row r="19" spans="2:9" ht="18" customHeight="1">
      <c r="B19" s="523" t="s">
        <v>2277</v>
      </c>
      <c r="D19" s="524">
        <v>105</v>
      </c>
      <c r="E19" s="524">
        <v>297543</v>
      </c>
      <c r="F19" s="524">
        <v>15668</v>
      </c>
      <c r="G19" s="524">
        <v>0</v>
      </c>
      <c r="H19" s="524">
        <v>0</v>
      </c>
      <c r="I19" s="524">
        <f>SUM(D19:H19)</f>
        <v>313316</v>
      </c>
    </row>
    <row r="20" spans="2:9" ht="17.25" customHeight="1">
      <c r="B20" s="523" t="s">
        <v>2278</v>
      </c>
      <c r="D20" s="536">
        <v>160947</v>
      </c>
      <c r="E20" s="533">
        <v>282918</v>
      </c>
      <c r="F20" s="533">
        <v>4663</v>
      </c>
      <c r="G20" s="533">
        <v>0</v>
      </c>
      <c r="H20" s="533">
        <v>536893</v>
      </c>
      <c r="I20" s="533">
        <f>SUM(D20:H20)</f>
        <v>985421</v>
      </c>
    </row>
    <row r="21" spans="2:9" ht="15" customHeight="1">
      <c r="B21" s="534" t="s">
        <v>2279</v>
      </c>
      <c r="C21" s="534"/>
      <c r="D21" s="535">
        <f aca="true" t="shared" si="1" ref="D21:I21">SUM(D17:D20)</f>
        <v>173372</v>
      </c>
      <c r="E21" s="535">
        <f t="shared" si="1"/>
        <v>815919</v>
      </c>
      <c r="F21" s="535">
        <f t="shared" si="1"/>
        <v>21304</v>
      </c>
      <c r="G21" s="535">
        <f t="shared" si="1"/>
        <v>0</v>
      </c>
      <c r="H21" s="535">
        <f t="shared" si="1"/>
        <v>536893</v>
      </c>
      <c r="I21" s="535">
        <f t="shared" si="1"/>
        <v>1547488</v>
      </c>
    </row>
    <row r="22" ht="2.25" customHeight="1" hidden="1"/>
    <row r="23" spans="1:9" s="531" customFormat="1" ht="17.25" customHeight="1">
      <c r="A23" s="537"/>
      <c r="B23" s="538" t="s">
        <v>2280</v>
      </c>
      <c r="C23" s="539"/>
      <c r="D23" s="540">
        <f aca="true" t="shared" si="2" ref="D23:I23">D16+D21</f>
        <v>561696</v>
      </c>
      <c r="E23" s="540">
        <f t="shared" si="2"/>
        <v>2665442</v>
      </c>
      <c r="F23" s="540">
        <f t="shared" si="2"/>
        <v>308937</v>
      </c>
      <c r="G23" s="540">
        <f t="shared" si="2"/>
        <v>8668</v>
      </c>
      <c r="H23" s="540">
        <f t="shared" si="2"/>
        <v>536893</v>
      </c>
      <c r="I23" s="540">
        <f t="shared" si="2"/>
        <v>4081636</v>
      </c>
    </row>
    <row r="24" ht="5.25" customHeight="1" hidden="1"/>
    <row r="25" ht="18" customHeight="1">
      <c r="B25" s="531" t="s">
        <v>2281</v>
      </c>
    </row>
    <row r="26" spans="2:9" ht="18" customHeight="1">
      <c r="B26" s="523" t="s">
        <v>2282</v>
      </c>
      <c r="D26" s="524">
        <v>0</v>
      </c>
      <c r="E26" s="524">
        <v>68832</v>
      </c>
      <c r="F26" s="524">
        <v>7690</v>
      </c>
      <c r="G26" s="524">
        <v>7779</v>
      </c>
      <c r="H26" s="524">
        <v>0</v>
      </c>
      <c r="I26" s="524">
        <f aca="true" t="shared" si="3" ref="I26:I31">SUM(D26:H26)</f>
        <v>84301</v>
      </c>
    </row>
    <row r="27" spans="2:9" ht="17.25" customHeight="1">
      <c r="B27" s="765" t="s">
        <v>2283</v>
      </c>
      <c r="C27" s="766"/>
      <c r="D27" s="524">
        <v>12320</v>
      </c>
      <c r="E27" s="524">
        <v>944602</v>
      </c>
      <c r="F27" s="524">
        <v>25999</v>
      </c>
      <c r="G27" s="524">
        <v>0</v>
      </c>
      <c r="H27" s="524">
        <v>0</v>
      </c>
      <c r="I27" s="524">
        <f t="shared" si="3"/>
        <v>982921</v>
      </c>
    </row>
    <row r="28" spans="2:9" ht="17.25" customHeight="1">
      <c r="B28" s="765" t="s">
        <v>2284</v>
      </c>
      <c r="C28" s="766"/>
      <c r="D28" s="524">
        <v>0</v>
      </c>
      <c r="E28" s="524">
        <v>0</v>
      </c>
      <c r="F28" s="524">
        <v>0</v>
      </c>
      <c r="G28" s="524">
        <v>0</v>
      </c>
      <c r="H28" s="524">
        <v>0</v>
      </c>
      <c r="I28" s="524">
        <f t="shared" si="3"/>
        <v>0</v>
      </c>
    </row>
    <row r="29" spans="2:9" ht="15" customHeight="1">
      <c r="B29" s="523" t="s">
        <v>2285</v>
      </c>
      <c r="D29" s="524">
        <v>8657</v>
      </c>
      <c r="E29" s="524">
        <v>0</v>
      </c>
      <c r="F29" s="524">
        <v>51876</v>
      </c>
      <c r="G29" s="524">
        <v>0</v>
      </c>
      <c r="H29" s="524">
        <v>0</v>
      </c>
      <c r="I29" s="524">
        <f t="shared" si="3"/>
        <v>60533</v>
      </c>
    </row>
    <row r="30" spans="2:9" ht="18" customHeight="1">
      <c r="B30" s="523" t="s">
        <v>2286</v>
      </c>
      <c r="D30" s="524">
        <v>0</v>
      </c>
      <c r="E30" s="524">
        <v>107521</v>
      </c>
      <c r="F30" s="524">
        <v>393</v>
      </c>
      <c r="G30" s="524">
        <v>0</v>
      </c>
      <c r="H30" s="524">
        <v>0</v>
      </c>
      <c r="I30" s="524">
        <f t="shared" si="3"/>
        <v>107914</v>
      </c>
    </row>
    <row r="31" spans="2:9" ht="16.5" customHeight="1">
      <c r="B31" s="523" t="s">
        <v>2287</v>
      </c>
      <c r="D31" s="524">
        <v>161252</v>
      </c>
      <c r="E31" s="524">
        <v>667935</v>
      </c>
      <c r="F31" s="524">
        <v>2804</v>
      </c>
      <c r="G31" s="524">
        <v>0</v>
      </c>
      <c r="H31" s="524">
        <v>26487</v>
      </c>
      <c r="I31" s="524">
        <f t="shared" si="3"/>
        <v>858478</v>
      </c>
    </row>
    <row r="32" ht="3" customHeight="1" hidden="1"/>
    <row r="33" spans="1:9" s="531" customFormat="1" ht="18" customHeight="1">
      <c r="A33" s="537"/>
      <c r="B33" s="537" t="s">
        <v>2288</v>
      </c>
      <c r="C33" s="539"/>
      <c r="D33" s="540">
        <f aca="true" t="shared" si="4" ref="D33:I33">SUM(D26:D31)</f>
        <v>182229</v>
      </c>
      <c r="E33" s="540">
        <f t="shared" si="4"/>
        <v>1788890</v>
      </c>
      <c r="F33" s="540">
        <f t="shared" si="4"/>
        <v>88762</v>
      </c>
      <c r="G33" s="540">
        <f t="shared" si="4"/>
        <v>7779</v>
      </c>
      <c r="H33" s="540">
        <f t="shared" si="4"/>
        <v>26487</v>
      </c>
      <c r="I33" s="540">
        <f t="shared" si="4"/>
        <v>2094147</v>
      </c>
    </row>
    <row r="34" ht="0.75" customHeight="1"/>
    <row r="35" spans="1:9" s="531" customFormat="1" ht="18" customHeight="1">
      <c r="A35" s="541" t="s">
        <v>2289</v>
      </c>
      <c r="B35" s="542"/>
      <c r="C35" s="543"/>
      <c r="D35" s="544">
        <f aca="true" t="shared" si="5" ref="D35:I35">D10+D23-D33</f>
        <v>781363</v>
      </c>
      <c r="E35" s="544">
        <f t="shared" si="5"/>
        <v>46772862</v>
      </c>
      <c r="F35" s="544">
        <f t="shared" si="5"/>
        <v>1888345</v>
      </c>
      <c r="G35" s="544">
        <f t="shared" si="5"/>
        <v>420182</v>
      </c>
      <c r="H35" s="544">
        <f t="shared" si="5"/>
        <v>7532996</v>
      </c>
      <c r="I35" s="544">
        <f t="shared" si="5"/>
        <v>57395748</v>
      </c>
    </row>
    <row r="36" ht="0.75" customHeight="1"/>
    <row r="37" ht="18" customHeight="1">
      <c r="A37" s="531" t="s">
        <v>2290</v>
      </c>
    </row>
    <row r="38" ht="0.75" customHeight="1"/>
    <row r="39" spans="2:9" s="531" customFormat="1" ht="18" customHeight="1">
      <c r="B39" s="531" t="s">
        <v>2291</v>
      </c>
      <c r="D39" s="532">
        <v>272715</v>
      </c>
      <c r="E39" s="532">
        <v>1954705</v>
      </c>
      <c r="F39" s="532">
        <v>918342</v>
      </c>
      <c r="G39" s="532">
        <v>255644</v>
      </c>
      <c r="H39" s="532">
        <v>1514644</v>
      </c>
      <c r="I39" s="532">
        <f>SUM(D39:H39)</f>
        <v>4916050</v>
      </c>
    </row>
    <row r="40" spans="2:9" ht="18" customHeight="1">
      <c r="B40" s="523" t="s">
        <v>2292</v>
      </c>
      <c r="C40" s="545"/>
      <c r="D40" s="524">
        <v>34149</v>
      </c>
      <c r="E40" s="524">
        <v>569314</v>
      </c>
      <c r="F40" s="524">
        <v>172896</v>
      </c>
      <c r="G40" s="524">
        <v>45275</v>
      </c>
      <c r="H40" s="524">
        <v>199563</v>
      </c>
      <c r="I40" s="524">
        <f>SUM(D40:H40)</f>
        <v>1021197</v>
      </c>
    </row>
    <row r="41" spans="2:9" ht="18" customHeight="1">
      <c r="B41" s="523" t="s">
        <v>2293</v>
      </c>
      <c r="D41" s="524">
        <v>4688</v>
      </c>
      <c r="E41" s="524">
        <v>20601</v>
      </c>
      <c r="F41" s="524">
        <v>61884</v>
      </c>
      <c r="G41" s="524">
        <v>9221</v>
      </c>
      <c r="H41" s="524">
        <v>11105</v>
      </c>
      <c r="I41" s="524">
        <f>SUM(D41:H41)</f>
        <v>107499</v>
      </c>
    </row>
    <row r="42" ht="9" customHeight="1" hidden="1"/>
    <row r="43" spans="1:9" s="531" customFormat="1" ht="18" customHeight="1">
      <c r="A43" s="546" t="s">
        <v>2294</v>
      </c>
      <c r="B43" s="546"/>
      <c r="C43" s="546"/>
      <c r="D43" s="544">
        <f aca="true" t="shared" si="6" ref="D43:I43">D39+D40-D41</f>
        <v>302176</v>
      </c>
      <c r="E43" s="544">
        <f t="shared" si="6"/>
        <v>2503418</v>
      </c>
      <c r="F43" s="544">
        <f t="shared" si="6"/>
        <v>1029354</v>
      </c>
      <c r="G43" s="544">
        <f t="shared" si="6"/>
        <v>291698</v>
      </c>
      <c r="H43" s="544">
        <f t="shared" si="6"/>
        <v>1703102</v>
      </c>
      <c r="I43" s="544">
        <f t="shared" si="6"/>
        <v>5829748</v>
      </c>
    </row>
    <row r="44" spans="1:9" s="531" customFormat="1" ht="6.75" customHeight="1">
      <c r="A44" s="547"/>
      <c r="B44" s="547"/>
      <c r="C44" s="547"/>
      <c r="D44" s="548"/>
      <c r="E44" s="548"/>
      <c r="F44" s="548"/>
      <c r="G44" s="548"/>
      <c r="H44" s="548"/>
      <c r="I44" s="548"/>
    </row>
    <row r="45" spans="1:9" s="531" customFormat="1" ht="18" customHeight="1">
      <c r="A45" s="547" t="s">
        <v>2295</v>
      </c>
      <c r="B45" s="547"/>
      <c r="C45" s="547"/>
      <c r="D45" s="548">
        <v>0</v>
      </c>
      <c r="E45" s="548">
        <v>1244</v>
      </c>
      <c r="F45" s="548">
        <v>400</v>
      </c>
      <c r="G45" s="548">
        <v>0</v>
      </c>
      <c r="H45" s="548">
        <v>0</v>
      </c>
      <c r="I45" s="548">
        <f>SUM(D45:H45)</f>
        <v>1644</v>
      </c>
    </row>
    <row r="46" spans="1:9" s="531" customFormat="1" ht="18" customHeight="1">
      <c r="A46" s="549" t="s">
        <v>2296</v>
      </c>
      <c r="B46" s="549"/>
      <c r="C46" s="549"/>
      <c r="D46" s="550">
        <v>3937</v>
      </c>
      <c r="E46" s="550">
        <v>0</v>
      </c>
      <c r="F46" s="550">
        <v>45</v>
      </c>
      <c r="G46" s="550">
        <v>0</v>
      </c>
      <c r="H46" s="550">
        <v>0</v>
      </c>
      <c r="I46" s="548">
        <f>SUM(D46:H46)</f>
        <v>3982</v>
      </c>
    </row>
    <row r="47" spans="1:9" s="531" customFormat="1" ht="18" customHeight="1">
      <c r="A47" s="549" t="s">
        <v>2297</v>
      </c>
      <c r="B47" s="549"/>
      <c r="C47" s="549"/>
      <c r="D47" s="550">
        <v>3937</v>
      </c>
      <c r="E47" s="550">
        <v>0</v>
      </c>
      <c r="F47" s="550">
        <v>45</v>
      </c>
      <c r="G47" s="550">
        <v>0</v>
      </c>
      <c r="H47" s="550">
        <v>0</v>
      </c>
      <c r="I47" s="548">
        <f>SUM(D47:H47)</f>
        <v>3982</v>
      </c>
    </row>
    <row r="48" spans="1:9" s="531" customFormat="1" ht="17.25" customHeight="1">
      <c r="A48" s="549" t="s">
        <v>2298</v>
      </c>
      <c r="B48" s="549"/>
      <c r="C48" s="549"/>
      <c r="D48" s="550">
        <v>0</v>
      </c>
      <c r="E48" s="550">
        <v>0</v>
      </c>
      <c r="F48" s="550">
        <v>0</v>
      </c>
      <c r="G48" s="550">
        <v>0</v>
      </c>
      <c r="H48" s="550">
        <v>0</v>
      </c>
      <c r="I48" s="548">
        <f>SUM(D48:H48)</f>
        <v>0</v>
      </c>
    </row>
    <row r="49" spans="1:9" s="531" customFormat="1" ht="5.25" customHeight="1" hidden="1">
      <c r="A49" s="547"/>
      <c r="B49" s="547"/>
      <c r="C49" s="547"/>
      <c r="D49" s="548"/>
      <c r="E49" s="548"/>
      <c r="F49" s="548"/>
      <c r="G49" s="548"/>
      <c r="H49" s="548"/>
      <c r="I49" s="548"/>
    </row>
    <row r="50" spans="1:9" s="531" customFormat="1" ht="18" customHeight="1">
      <c r="A50" s="537"/>
      <c r="B50" s="537" t="s">
        <v>2299</v>
      </c>
      <c r="C50" s="539"/>
      <c r="D50" s="540">
        <f aca="true" t="shared" si="7" ref="D50:I50">SUM(D45)</f>
        <v>0</v>
      </c>
      <c r="E50" s="540">
        <f t="shared" si="7"/>
        <v>1244</v>
      </c>
      <c r="F50" s="540">
        <f t="shared" si="7"/>
        <v>400</v>
      </c>
      <c r="G50" s="540">
        <f t="shared" si="7"/>
        <v>0</v>
      </c>
      <c r="H50" s="540">
        <f t="shared" si="7"/>
        <v>0</v>
      </c>
      <c r="I50" s="540">
        <f t="shared" si="7"/>
        <v>1644</v>
      </c>
    </row>
    <row r="51" spans="1:9" s="531" customFormat="1" ht="0.75" customHeight="1">
      <c r="A51" s="547"/>
      <c r="B51" s="547"/>
      <c r="C51" s="547"/>
      <c r="D51" s="548"/>
      <c r="E51" s="548"/>
      <c r="F51" s="548"/>
      <c r="G51" s="548"/>
      <c r="H51" s="548"/>
      <c r="I51" s="548"/>
    </row>
    <row r="52" spans="1:9" s="531" customFormat="1" ht="18" customHeight="1">
      <c r="A52" s="551" t="s">
        <v>2300</v>
      </c>
      <c r="B52" s="542"/>
      <c r="C52" s="543"/>
      <c r="D52" s="544">
        <f>SUM(D43)</f>
        <v>302176</v>
      </c>
      <c r="E52" s="544">
        <f>SUM(E43+E45)</f>
        <v>2504662</v>
      </c>
      <c r="F52" s="544">
        <f>SUM(F43+F45)</f>
        <v>1029754</v>
      </c>
      <c r="G52" s="544">
        <f>SUM(G43+G45)</f>
        <v>291698</v>
      </c>
      <c r="H52" s="544">
        <f>SUM(H43+H45)</f>
        <v>1703102</v>
      </c>
      <c r="I52" s="544">
        <f>SUM(I43+I45)</f>
        <v>5831392</v>
      </c>
    </row>
    <row r="53" spans="1:9" s="531" customFormat="1" ht="7.5" customHeight="1" hidden="1">
      <c r="A53" s="547"/>
      <c r="B53" s="547"/>
      <c r="C53" s="547"/>
      <c r="D53" s="548"/>
      <c r="E53" s="548"/>
      <c r="F53" s="548"/>
      <c r="G53" s="548"/>
      <c r="H53" s="548"/>
      <c r="I53" s="548"/>
    </row>
    <row r="54" ht="12.75" customHeight="1" thickBot="1"/>
    <row r="55" spans="1:9" s="531" customFormat="1" ht="18" customHeight="1" thickBot="1">
      <c r="A55" s="552" t="s">
        <v>2301</v>
      </c>
      <c r="B55" s="553"/>
      <c r="C55" s="554"/>
      <c r="D55" s="555">
        <f>D35-D43</f>
        <v>479187</v>
      </c>
      <c r="E55" s="555">
        <f>E35-E43-E45</f>
        <v>44268200</v>
      </c>
      <c r="F55" s="555">
        <f>F35-F43-F45</f>
        <v>858591</v>
      </c>
      <c r="G55" s="555">
        <f>G35-G43-G45</f>
        <v>128484</v>
      </c>
      <c r="H55" s="555">
        <f>H35-H43-H45</f>
        <v>5829894</v>
      </c>
      <c r="I55" s="555">
        <f>I35-I43-I45</f>
        <v>51564356</v>
      </c>
    </row>
    <row r="56" ht="8.25" customHeight="1"/>
    <row r="57" spans="1:9" ht="18" customHeight="1">
      <c r="A57" s="523" t="s">
        <v>2302</v>
      </c>
      <c r="D57" s="524">
        <v>255813</v>
      </c>
      <c r="E57" s="524">
        <v>5118</v>
      </c>
      <c r="F57" s="524">
        <v>686605</v>
      </c>
      <c r="G57" s="524">
        <v>214357</v>
      </c>
      <c r="H57" s="524">
        <v>843957</v>
      </c>
      <c r="I57" s="524">
        <f>SUM(D57:H57)</f>
        <v>2005850</v>
      </c>
    </row>
  </sheetData>
  <mergeCells count="3">
    <mergeCell ref="A6:C6"/>
    <mergeCell ref="B27:C27"/>
    <mergeCell ref="B28:C28"/>
  </mergeCells>
  <printOptions/>
  <pageMargins left="0" right="0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42"/>
  <sheetViews>
    <sheetView workbookViewId="0" topLeftCell="A16">
      <selection activeCell="K32" sqref="K32"/>
    </sheetView>
  </sheetViews>
  <sheetFormatPr defaultColWidth="9.33203125" defaultRowHeight="12.75"/>
  <cols>
    <col min="1" max="1" width="4.83203125" style="0" customWidth="1"/>
    <col min="2" max="2" width="6.66015625" style="0" customWidth="1"/>
    <col min="3" max="3" width="50" style="0" customWidth="1"/>
    <col min="4" max="4" width="12.83203125" style="0" customWidth="1"/>
    <col min="5" max="5" width="6.16015625" style="1" customWidth="1"/>
    <col min="6" max="6" width="12.83203125" style="0" customWidth="1"/>
    <col min="7" max="7" width="6.16015625" style="1" customWidth="1"/>
    <col min="8" max="8" width="12.83203125" style="0" customWidth="1"/>
    <col min="9" max="9" width="6.16015625" style="1" customWidth="1"/>
    <col min="11" max="11" width="55.5" style="0" customWidth="1"/>
    <col min="12" max="12" width="10.16015625" style="0" bestFit="1" customWidth="1"/>
  </cols>
  <sheetData>
    <row r="1" spans="1:9" ht="24" customHeight="1">
      <c r="A1" s="690" t="s">
        <v>524</v>
      </c>
      <c r="B1" s="690"/>
      <c r="C1" s="690"/>
      <c r="D1" s="690"/>
      <c r="E1" s="690"/>
      <c r="F1" s="690"/>
      <c r="G1" s="690"/>
      <c r="H1" s="690"/>
      <c r="I1" s="690"/>
    </row>
    <row r="2" spans="8:9" ht="15" customHeight="1" thickBot="1">
      <c r="H2" s="499" t="s">
        <v>469</v>
      </c>
      <c r="I2" s="499"/>
    </row>
    <row r="3" spans="1:9" s="2" customFormat="1" ht="19.5" customHeight="1">
      <c r="A3" s="573" t="s">
        <v>521</v>
      </c>
      <c r="B3" s="691" t="s">
        <v>516</v>
      </c>
      <c r="C3" s="691"/>
      <c r="D3" s="691" t="s">
        <v>473</v>
      </c>
      <c r="E3" s="527"/>
      <c r="F3" s="691" t="s">
        <v>522</v>
      </c>
      <c r="G3" s="691"/>
      <c r="H3" s="691" t="s">
        <v>522</v>
      </c>
      <c r="I3" s="527"/>
    </row>
    <row r="4" spans="1:11" s="2" customFormat="1" ht="19.5" customHeight="1" thickBot="1">
      <c r="A4" s="574"/>
      <c r="B4" s="663"/>
      <c r="C4" s="663"/>
      <c r="D4" s="3" t="s">
        <v>474</v>
      </c>
      <c r="E4" s="5" t="s">
        <v>475</v>
      </c>
      <c r="F4" s="3" t="s">
        <v>476</v>
      </c>
      <c r="G4" s="4" t="s">
        <v>475</v>
      </c>
      <c r="H4" s="3" t="s">
        <v>474</v>
      </c>
      <c r="I4" s="5" t="s">
        <v>475</v>
      </c>
      <c r="K4" s="14" t="s">
        <v>505</v>
      </c>
    </row>
    <row r="5" spans="1:12" s="2" customFormat="1" ht="15" customHeight="1" thickTop="1">
      <c r="A5" s="16"/>
      <c r="B5" s="477" t="s">
        <v>496</v>
      </c>
      <c r="C5" s="477"/>
      <c r="D5" s="11"/>
      <c r="E5" s="20"/>
      <c r="F5" s="13"/>
      <c r="G5" s="21"/>
      <c r="H5" s="11"/>
      <c r="I5" s="20"/>
      <c r="K5" s="16" t="s">
        <v>506</v>
      </c>
      <c r="L5" s="11">
        <v>9864724</v>
      </c>
    </row>
    <row r="6" spans="1:12" s="2" customFormat="1" ht="15" customHeight="1">
      <c r="A6" s="9"/>
      <c r="B6" s="15">
        <v>1</v>
      </c>
      <c r="C6" s="16" t="s">
        <v>470</v>
      </c>
      <c r="D6" s="11">
        <v>9864724</v>
      </c>
      <c r="E6" s="12">
        <f>(D6/$D$17)*100</f>
        <v>74.78211943989999</v>
      </c>
      <c r="F6" s="13">
        <v>9943185</v>
      </c>
      <c r="G6" s="12">
        <f>(F6/$F$17)*100</f>
        <v>68.7607711159514</v>
      </c>
      <c r="H6" s="11">
        <v>10522394</v>
      </c>
      <c r="I6" s="12">
        <f>(H6/$H$17)*100</f>
        <v>70.21253141996559</v>
      </c>
      <c r="K6" s="31" t="s">
        <v>507</v>
      </c>
      <c r="L6" s="36">
        <v>265336</v>
      </c>
    </row>
    <row r="7" spans="1:12" s="2" customFormat="1" ht="15" customHeight="1">
      <c r="A7" s="9"/>
      <c r="B7" s="15">
        <v>2</v>
      </c>
      <c r="C7" s="16" t="s">
        <v>519</v>
      </c>
      <c r="D7" s="11">
        <v>265336</v>
      </c>
      <c r="E7" s="12">
        <f>(D7/$D$17)*100</f>
        <v>2.0114489207914286</v>
      </c>
      <c r="F7" s="13">
        <v>229998</v>
      </c>
      <c r="G7" s="12">
        <f>(F7/$F$17)*100</f>
        <v>1.5905205258804491</v>
      </c>
      <c r="H7" s="11">
        <v>431778</v>
      </c>
      <c r="I7" s="12">
        <f>(H7/$H$17)*100</f>
        <v>2.8811149241750402</v>
      </c>
      <c r="K7" s="31" t="s">
        <v>508</v>
      </c>
      <c r="L7" s="36">
        <v>1443061</v>
      </c>
    </row>
    <row r="8" spans="1:12" s="2" customFormat="1" ht="15" customHeight="1">
      <c r="A8" s="9"/>
      <c r="B8" s="15">
        <v>3</v>
      </c>
      <c r="C8" s="16" t="s">
        <v>471</v>
      </c>
      <c r="D8" s="11">
        <v>1443061</v>
      </c>
      <c r="E8" s="12">
        <f>(D8/$D$17)*100</f>
        <v>10.939501202574094</v>
      </c>
      <c r="F8" s="13">
        <v>826641</v>
      </c>
      <c r="G8" s="12">
        <f>(F8/$F$17)*100</f>
        <v>5.716525700372787</v>
      </c>
      <c r="H8" s="11">
        <v>2129114</v>
      </c>
      <c r="I8" s="12">
        <f>(H8/$H$17)*100</f>
        <v>14.206889004696896</v>
      </c>
      <c r="K8" s="31" t="s">
        <v>509</v>
      </c>
      <c r="L8" s="36">
        <v>2534</v>
      </c>
    </row>
    <row r="9" spans="1:12" s="2" customFormat="1" ht="22.5" customHeight="1">
      <c r="A9" s="9"/>
      <c r="B9" s="15">
        <v>4</v>
      </c>
      <c r="C9" s="16" t="s">
        <v>472</v>
      </c>
      <c r="D9" s="11">
        <v>2534</v>
      </c>
      <c r="E9" s="12">
        <f>(D9/$D$17)*100</f>
        <v>0.01920964952092999</v>
      </c>
      <c r="F9" s="13"/>
      <c r="G9" s="12"/>
      <c r="H9" s="11"/>
      <c r="I9" s="12">
        <f>(H9/$H$17)*100</f>
        <v>0</v>
      </c>
      <c r="K9" s="37" t="s">
        <v>510</v>
      </c>
      <c r="L9" s="35">
        <v>998510</v>
      </c>
    </row>
    <row r="10" spans="1:12" s="2" customFormat="1" ht="14.25" customHeight="1">
      <c r="A10" s="445">
        <v>5</v>
      </c>
      <c r="B10" s="476" t="s">
        <v>497</v>
      </c>
      <c r="C10" s="476"/>
      <c r="D10" s="474">
        <v>998510</v>
      </c>
      <c r="E10" s="475">
        <f>(D10/$D$17)*100</f>
        <v>7.569466118052014</v>
      </c>
      <c r="F10" s="329">
        <v>1023150</v>
      </c>
      <c r="G10" s="475">
        <f>(F10/$F$17)*100</f>
        <v>7.075457508563472</v>
      </c>
      <c r="H10" s="474">
        <v>1049582</v>
      </c>
      <c r="I10" s="475">
        <f>(H10/$H$17)*100</f>
        <v>7.00352117140171</v>
      </c>
      <c r="K10" s="31" t="s">
        <v>514</v>
      </c>
      <c r="L10" s="36">
        <v>584216</v>
      </c>
    </row>
    <row r="11" spans="1:12" s="2" customFormat="1" ht="15" customHeight="1">
      <c r="A11" s="445"/>
      <c r="B11" s="476"/>
      <c r="C11" s="476"/>
      <c r="D11" s="474"/>
      <c r="E11" s="475"/>
      <c r="F11" s="329"/>
      <c r="G11" s="475"/>
      <c r="H11" s="474"/>
      <c r="I11" s="475"/>
      <c r="K11" s="31" t="s">
        <v>552</v>
      </c>
      <c r="L11" s="36">
        <v>2628</v>
      </c>
    </row>
    <row r="12" spans="1:12" s="2" customFormat="1" ht="15" customHeight="1">
      <c r="A12" s="9">
        <v>6</v>
      </c>
      <c r="B12" s="16" t="s">
        <v>467</v>
      </c>
      <c r="C12" s="16"/>
      <c r="D12" s="11">
        <v>584216</v>
      </c>
      <c r="E12" s="12">
        <f>(D12/$D$17)*100</f>
        <v>4.42880213280175</v>
      </c>
      <c r="F12" s="13">
        <v>443694</v>
      </c>
      <c r="G12" s="12">
        <f>(F12/$F$17)*100</f>
        <v>3.068306742710806</v>
      </c>
      <c r="H12" s="11">
        <v>819544</v>
      </c>
      <c r="I12" s="12">
        <f>(H12/$H$17)*100</f>
        <v>5.468552009176265</v>
      </c>
      <c r="K12" s="31" t="s">
        <v>511</v>
      </c>
      <c r="L12" s="36">
        <v>11769</v>
      </c>
    </row>
    <row r="13" spans="1:12" s="2" customFormat="1" ht="15" customHeight="1">
      <c r="A13" s="9">
        <v>7</v>
      </c>
      <c r="B13" s="16" t="s">
        <v>498</v>
      </c>
      <c r="C13" s="16"/>
      <c r="D13" s="11">
        <v>2628</v>
      </c>
      <c r="E13" s="12">
        <f>(D13/$D$17)*100</f>
        <v>0.019922241097475934</v>
      </c>
      <c r="F13" s="13">
        <v>1976664</v>
      </c>
      <c r="G13" s="12">
        <f>(F13/$F$17)*100</f>
        <v>13.669356536878372</v>
      </c>
      <c r="H13" s="11">
        <v>869</v>
      </c>
      <c r="I13" s="12">
        <f>(H13/$H$17)*100</f>
        <v>0.005798555899346678</v>
      </c>
      <c r="K13" s="31" t="s">
        <v>538</v>
      </c>
      <c r="L13" s="36">
        <v>878</v>
      </c>
    </row>
    <row r="14" spans="1:12" s="2" customFormat="1" ht="15" customHeight="1">
      <c r="A14" s="9">
        <v>8</v>
      </c>
      <c r="B14" s="16" t="s">
        <v>468</v>
      </c>
      <c r="C14" s="16"/>
      <c r="D14" s="11">
        <v>11769</v>
      </c>
      <c r="E14" s="12">
        <f>(D14/$D$17)*100</f>
        <v>0.08921798153584257</v>
      </c>
      <c r="F14" s="13">
        <v>11558</v>
      </c>
      <c r="G14" s="12">
        <f>(F14/$F$17)*100</f>
        <v>0.07992780910323667</v>
      </c>
      <c r="H14" s="11">
        <v>12584</v>
      </c>
      <c r="I14" s="12">
        <f>(H14/$H$17)*100</f>
        <v>0.08396896137788101</v>
      </c>
      <c r="K14" s="31" t="s">
        <v>539</v>
      </c>
      <c r="L14" s="36">
        <v>17631</v>
      </c>
    </row>
    <row r="15" spans="1:12" s="2" customFormat="1" ht="15" customHeight="1">
      <c r="A15" s="9">
        <v>9</v>
      </c>
      <c r="B15" s="16" t="s">
        <v>515</v>
      </c>
      <c r="C15" s="16"/>
      <c r="D15" s="11">
        <v>878</v>
      </c>
      <c r="E15" s="12">
        <f>(D15/$D$17)*100</f>
        <v>0.006655908555397211</v>
      </c>
      <c r="F15" s="13">
        <v>5659</v>
      </c>
      <c r="G15" s="12">
        <f>(F15/$F$17)*100</f>
        <v>0.03913406053947191</v>
      </c>
      <c r="H15" s="11">
        <v>4100</v>
      </c>
      <c r="I15" s="12">
        <f>(H15/$H$17)*100</f>
        <v>0.02735797374835602</v>
      </c>
      <c r="K15" s="31" t="s">
        <v>482</v>
      </c>
      <c r="L15" s="34">
        <f>SUM(L5:L14)</f>
        <v>13191287</v>
      </c>
    </row>
    <row r="16" spans="1:12" s="2" customFormat="1" ht="31.5" customHeight="1">
      <c r="A16" s="9">
        <v>10</v>
      </c>
      <c r="B16" s="16" t="s">
        <v>481</v>
      </c>
      <c r="C16" s="16"/>
      <c r="D16" s="11">
        <v>17631</v>
      </c>
      <c r="E16" s="12">
        <f>(D16/$D$17)*100</f>
        <v>0.13365640517107996</v>
      </c>
      <c r="F16" s="13"/>
      <c r="G16" s="21"/>
      <c r="H16" s="11">
        <v>16525</v>
      </c>
      <c r="I16" s="12">
        <f>(H16/$H$17)*100</f>
        <v>0.11026597955892273</v>
      </c>
      <c r="K16" s="19"/>
      <c r="L16" s="19"/>
    </row>
    <row r="17" spans="1:12" s="19" customFormat="1" ht="19.5" customHeight="1">
      <c r="A17" s="526" t="s">
        <v>483</v>
      </c>
      <c r="B17" s="526"/>
      <c r="C17" s="526"/>
      <c r="D17" s="22">
        <f aca="true" t="shared" si="0" ref="D17:I17">SUM(D5:D16)</f>
        <v>13191287</v>
      </c>
      <c r="E17" s="23">
        <f t="shared" si="0"/>
        <v>100</v>
      </c>
      <c r="F17" s="22">
        <f t="shared" si="0"/>
        <v>14460549</v>
      </c>
      <c r="G17" s="23">
        <f t="shared" si="0"/>
        <v>99.99999999999999</v>
      </c>
      <c r="H17" s="22">
        <f t="shared" si="0"/>
        <v>14986490</v>
      </c>
      <c r="I17" s="23">
        <f t="shared" si="0"/>
        <v>99.99999999999999</v>
      </c>
      <c r="K17" s="32" t="s">
        <v>533</v>
      </c>
      <c r="L17"/>
    </row>
    <row r="18" spans="1:12" s="2" customFormat="1" ht="21" customHeight="1" thickBot="1">
      <c r="A18" s="9">
        <v>11</v>
      </c>
      <c r="B18" s="16" t="s">
        <v>499</v>
      </c>
      <c r="C18" s="16"/>
      <c r="D18" s="11">
        <v>-589463</v>
      </c>
      <c r="E18" s="20"/>
      <c r="F18" s="13"/>
      <c r="G18" s="21"/>
      <c r="H18" s="11">
        <v>77884</v>
      </c>
      <c r="I18" s="20"/>
      <c r="K18" s="16" t="s">
        <v>526</v>
      </c>
      <c r="L18" s="11">
        <v>10522394</v>
      </c>
    </row>
    <row r="19" spans="1:12" s="27" customFormat="1" ht="18.75" customHeight="1" thickBot="1" thickTop="1">
      <c r="A19" s="688" t="s">
        <v>500</v>
      </c>
      <c r="B19" s="689"/>
      <c r="C19" s="689"/>
      <c r="D19" s="24">
        <f>SUM(D17:D18)</f>
        <v>12601824</v>
      </c>
      <c r="E19" s="26"/>
      <c r="F19" s="24">
        <f>SUM(F17:F18)</f>
        <v>14460549</v>
      </c>
      <c r="G19" s="25"/>
      <c r="H19" s="24">
        <f>SUM(H17:H18)</f>
        <v>15064374</v>
      </c>
      <c r="I19" s="26"/>
      <c r="K19" s="31" t="s">
        <v>527</v>
      </c>
      <c r="L19" s="36">
        <v>431778</v>
      </c>
    </row>
    <row r="20" spans="1:12" s="27" customFormat="1" ht="9" customHeight="1">
      <c r="A20" s="6"/>
      <c r="B20" s="6"/>
      <c r="C20" s="6"/>
      <c r="D20" s="28"/>
      <c r="E20" s="29"/>
      <c r="F20" s="28"/>
      <c r="G20" s="30"/>
      <c r="H20" s="28"/>
      <c r="I20" s="28"/>
      <c r="K20" s="31" t="s">
        <v>528</v>
      </c>
      <c r="L20" s="36">
        <v>2129114</v>
      </c>
    </row>
    <row r="21" spans="1:12" ht="14.25" customHeight="1">
      <c r="A21" s="31" t="s">
        <v>501</v>
      </c>
      <c r="B21" s="31" t="s">
        <v>502</v>
      </c>
      <c r="K21" s="37" t="s">
        <v>529</v>
      </c>
      <c r="L21" s="35">
        <v>1049582</v>
      </c>
    </row>
    <row r="22" spans="1:12" ht="12.75" customHeight="1">
      <c r="A22" s="31" t="s">
        <v>503</v>
      </c>
      <c r="B22" s="31" t="s">
        <v>504</v>
      </c>
      <c r="F22" s="38" t="s">
        <v>513</v>
      </c>
      <c r="K22" s="31" t="s">
        <v>530</v>
      </c>
      <c r="L22" s="36">
        <v>819544</v>
      </c>
    </row>
    <row r="23" spans="7:12" ht="13.5" customHeight="1">
      <c r="G23" s="33"/>
      <c r="K23" s="31" t="s">
        <v>531</v>
      </c>
      <c r="L23" s="36">
        <v>869</v>
      </c>
    </row>
    <row r="24" spans="11:12" ht="12.75">
      <c r="K24" s="31" t="s">
        <v>532</v>
      </c>
      <c r="L24" s="36">
        <v>12584</v>
      </c>
    </row>
    <row r="25" spans="11:12" ht="12.75">
      <c r="K25" s="31" t="s">
        <v>546</v>
      </c>
      <c r="L25" s="36">
        <v>4100</v>
      </c>
    </row>
    <row r="26" spans="11:12" ht="12.75">
      <c r="K26" s="31" t="s">
        <v>547</v>
      </c>
      <c r="L26" s="36">
        <v>16525</v>
      </c>
    </row>
    <row r="27" spans="11:12" ht="12.75">
      <c r="K27" s="31" t="s">
        <v>482</v>
      </c>
      <c r="L27" s="34">
        <f>SUM(L18:L26)</f>
        <v>14986490</v>
      </c>
    </row>
    <row r="29" ht="12.75">
      <c r="K29" s="31"/>
    </row>
    <row r="40" ht="12" customHeight="1"/>
    <row r="41" ht="14.25" customHeight="1">
      <c r="G41" s="33"/>
    </row>
    <row r="42" ht="15.75">
      <c r="F42" s="38" t="s">
        <v>512</v>
      </c>
    </row>
  </sheetData>
  <mergeCells count="18">
    <mergeCell ref="D3:E3"/>
    <mergeCell ref="F3:G3"/>
    <mergeCell ref="H3:I3"/>
    <mergeCell ref="H2:I2"/>
    <mergeCell ref="A1:I1"/>
    <mergeCell ref="B3:C4"/>
    <mergeCell ref="A3:A4"/>
    <mergeCell ref="B10:C11"/>
    <mergeCell ref="B5:C5"/>
    <mergeCell ref="A10:A11"/>
    <mergeCell ref="D10:D11"/>
    <mergeCell ref="E10:E11"/>
    <mergeCell ref="F10:F11"/>
    <mergeCell ref="G10:G11"/>
    <mergeCell ref="H10:H11"/>
    <mergeCell ref="I10:I11"/>
    <mergeCell ref="A17:C17"/>
    <mergeCell ref="A19:C1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headerFooter alignWithMargins="0">
    <oddHeader>&amp;L&amp;8Eger Megyei Jogú Város Önkormányzata&amp;R&amp;8 2. sz. kimutatás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workbookViewId="0" topLeftCell="A1">
      <selection activeCell="M19" sqref="M19"/>
    </sheetView>
  </sheetViews>
  <sheetFormatPr defaultColWidth="9.33203125" defaultRowHeight="12.75"/>
  <cols>
    <col min="1" max="1" width="2.5" style="523" customWidth="1"/>
    <col min="2" max="2" width="11.83203125" style="523" customWidth="1"/>
    <col min="3" max="3" width="36.33203125" style="523" customWidth="1"/>
    <col min="4" max="4" width="11.83203125" style="524" customWidth="1"/>
    <col min="5" max="5" width="11.66015625" style="524" customWidth="1"/>
    <col min="6" max="6" width="14.16015625" style="524" customWidth="1"/>
    <col min="7" max="7" width="11.16015625" style="524" customWidth="1"/>
    <col min="8" max="8" width="13.16015625" style="524" customWidth="1"/>
    <col min="9" max="9" width="13.83203125" style="524" customWidth="1"/>
    <col min="10" max="16384" width="9.33203125" style="523" customWidth="1"/>
  </cols>
  <sheetData>
    <row r="1" spans="1:9" ht="11.25" customHeight="1">
      <c r="A1" s="523" t="s">
        <v>553</v>
      </c>
      <c r="I1" s="525" t="s">
        <v>2303</v>
      </c>
    </row>
    <row r="2" ht="8.25" customHeight="1" hidden="1">
      <c r="I2" s="528"/>
    </row>
    <row r="3" ht="38.25" customHeight="1"/>
    <row r="4" ht="4.5" customHeight="1"/>
    <row r="5" ht="12" customHeight="1" thickBot="1">
      <c r="I5" s="525" t="s">
        <v>469</v>
      </c>
    </row>
    <row r="6" spans="1:9" s="530" customFormat="1" ht="55.5" customHeight="1" thickBot="1">
      <c r="A6" s="762" t="s">
        <v>516</v>
      </c>
      <c r="B6" s="763"/>
      <c r="C6" s="764"/>
      <c r="D6" s="529" t="s">
        <v>2264</v>
      </c>
      <c r="E6" s="529" t="s">
        <v>2265</v>
      </c>
      <c r="F6" s="529" t="s">
        <v>2266</v>
      </c>
      <c r="G6" s="529" t="s">
        <v>2267</v>
      </c>
      <c r="H6" s="529" t="s">
        <v>2268</v>
      </c>
      <c r="I6" s="529" t="s">
        <v>563</v>
      </c>
    </row>
    <row r="7" ht="14.25" customHeight="1" hidden="1"/>
    <row r="8" ht="14.25" customHeight="1">
      <c r="A8" s="531" t="s">
        <v>2269</v>
      </c>
    </row>
    <row r="9" ht="0.75" customHeight="1"/>
    <row r="10" spans="2:9" s="531" customFormat="1" ht="18" customHeight="1">
      <c r="B10" s="531" t="s">
        <v>2270</v>
      </c>
      <c r="D10" s="532">
        <v>116873</v>
      </c>
      <c r="E10" s="532">
        <v>3977168</v>
      </c>
      <c r="F10" s="532">
        <v>1139309</v>
      </c>
      <c r="G10" s="532">
        <v>367410</v>
      </c>
      <c r="H10" s="532">
        <v>6629</v>
      </c>
      <c r="I10" s="532">
        <f>SUM(D10:H10)</f>
        <v>5607389</v>
      </c>
    </row>
    <row r="11" ht="3.75" customHeight="1" hidden="1"/>
    <row r="12" ht="14.25" customHeight="1">
      <c r="B12" s="531" t="s">
        <v>2271</v>
      </c>
    </row>
    <row r="13" spans="2:9" ht="18" customHeight="1">
      <c r="B13" s="523" t="s">
        <v>2272</v>
      </c>
      <c r="D13" s="524">
        <v>4044</v>
      </c>
      <c r="E13" s="524">
        <v>2165</v>
      </c>
      <c r="F13" s="524">
        <v>98305</v>
      </c>
      <c r="G13" s="524">
        <v>270</v>
      </c>
      <c r="H13" s="524">
        <v>0</v>
      </c>
      <c r="I13" s="524">
        <v>104784</v>
      </c>
    </row>
    <row r="14" spans="2:9" ht="18" customHeight="1">
      <c r="B14" s="523" t="s">
        <v>1621</v>
      </c>
      <c r="D14" s="524">
        <v>0</v>
      </c>
      <c r="E14" s="524">
        <v>28197</v>
      </c>
      <c r="F14" s="524">
        <v>411</v>
      </c>
      <c r="G14" s="524">
        <v>820</v>
      </c>
      <c r="I14" s="524">
        <f>SUM(D14:H14)</f>
        <v>29428</v>
      </c>
    </row>
    <row r="15" spans="2:9" ht="18" customHeight="1">
      <c r="B15" s="523" t="s">
        <v>2273</v>
      </c>
      <c r="D15" s="524">
        <v>1011</v>
      </c>
      <c r="E15" s="524">
        <v>7541</v>
      </c>
      <c r="F15" s="524">
        <v>23651</v>
      </c>
      <c r="G15" s="524">
        <v>272</v>
      </c>
      <c r="H15" s="524">
        <v>0</v>
      </c>
      <c r="I15" s="524">
        <f>SUM(D15:H15)</f>
        <v>32475</v>
      </c>
    </row>
    <row r="16" spans="2:9" ht="18" customHeight="1">
      <c r="B16" s="534" t="s">
        <v>2274</v>
      </c>
      <c r="C16" s="534"/>
      <c r="D16" s="535">
        <f aca="true" t="shared" si="0" ref="D16:I16">SUM(D13:D15)</f>
        <v>5055</v>
      </c>
      <c r="E16" s="535">
        <f t="shared" si="0"/>
        <v>37903</v>
      </c>
      <c r="F16" s="535">
        <f t="shared" si="0"/>
        <v>122367</v>
      </c>
      <c r="G16" s="535">
        <f t="shared" si="0"/>
        <v>1362</v>
      </c>
      <c r="H16" s="535">
        <f t="shared" si="0"/>
        <v>0</v>
      </c>
      <c r="I16" s="535">
        <f t="shared" si="0"/>
        <v>166687</v>
      </c>
    </row>
    <row r="17" spans="2:9" ht="18" customHeight="1">
      <c r="B17" s="523" t="s">
        <v>2275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f>SUM(D17:H17)</f>
        <v>0</v>
      </c>
    </row>
    <row r="18" spans="2:9" ht="18" customHeight="1">
      <c r="B18" s="523" t="s">
        <v>2276</v>
      </c>
      <c r="D18" s="524">
        <v>0</v>
      </c>
      <c r="E18" s="524">
        <v>0</v>
      </c>
      <c r="F18" s="524">
        <v>973</v>
      </c>
      <c r="G18" s="524">
        <v>0</v>
      </c>
      <c r="H18" s="524">
        <v>0</v>
      </c>
      <c r="I18" s="524">
        <f>SUM(D18:H18)</f>
        <v>973</v>
      </c>
    </row>
    <row r="19" spans="2:9" ht="18" customHeight="1">
      <c r="B19" s="523" t="s">
        <v>2277</v>
      </c>
      <c r="D19" s="524">
        <v>105</v>
      </c>
      <c r="E19" s="524">
        <v>4850</v>
      </c>
      <c r="F19" s="524">
        <v>15668</v>
      </c>
      <c r="G19" s="524">
        <v>0</v>
      </c>
      <c r="H19" s="524">
        <v>0</v>
      </c>
      <c r="I19" s="524">
        <f>SUM(D19:H19)</f>
        <v>20623</v>
      </c>
    </row>
    <row r="20" spans="2:9" ht="17.25" customHeight="1">
      <c r="B20" s="523" t="s">
        <v>2278</v>
      </c>
      <c r="D20" s="524">
        <v>0</v>
      </c>
      <c r="E20" s="524">
        <v>96390</v>
      </c>
      <c r="F20" s="524">
        <v>3883</v>
      </c>
      <c r="G20" s="524">
        <v>0</v>
      </c>
      <c r="H20" s="524">
        <v>324</v>
      </c>
      <c r="I20" s="524">
        <f>SUM(D20:H20)</f>
        <v>100597</v>
      </c>
    </row>
    <row r="21" spans="2:9" ht="15.75" customHeight="1">
      <c r="B21" s="534" t="s">
        <v>2279</v>
      </c>
      <c r="C21" s="534"/>
      <c r="D21" s="535">
        <f aca="true" t="shared" si="1" ref="D21:I21">SUM(D17:D20)</f>
        <v>105</v>
      </c>
      <c r="E21" s="535">
        <f t="shared" si="1"/>
        <v>101240</v>
      </c>
      <c r="F21" s="535">
        <f t="shared" si="1"/>
        <v>20524</v>
      </c>
      <c r="G21" s="535">
        <f t="shared" si="1"/>
        <v>0</v>
      </c>
      <c r="H21" s="535">
        <f t="shared" si="1"/>
        <v>324</v>
      </c>
      <c r="I21" s="535">
        <f t="shared" si="1"/>
        <v>122193</v>
      </c>
    </row>
    <row r="22" ht="0.75" customHeight="1"/>
    <row r="23" spans="1:9" s="531" customFormat="1" ht="18" customHeight="1">
      <c r="A23" s="537"/>
      <c r="B23" s="538" t="s">
        <v>2280</v>
      </c>
      <c r="C23" s="539"/>
      <c r="D23" s="540">
        <f aca="true" t="shared" si="2" ref="D23:I23">D16+D21</f>
        <v>5160</v>
      </c>
      <c r="E23" s="540">
        <f t="shared" si="2"/>
        <v>139143</v>
      </c>
      <c r="F23" s="540">
        <f t="shared" si="2"/>
        <v>142891</v>
      </c>
      <c r="G23" s="540">
        <f t="shared" si="2"/>
        <v>1362</v>
      </c>
      <c r="H23" s="540">
        <f t="shared" si="2"/>
        <v>324</v>
      </c>
      <c r="I23" s="540">
        <f t="shared" si="2"/>
        <v>288880</v>
      </c>
    </row>
    <row r="24" ht="0.75" customHeight="1"/>
    <row r="25" ht="18" customHeight="1">
      <c r="B25" s="531" t="s">
        <v>2281</v>
      </c>
    </row>
    <row r="26" spans="2:9" ht="18" customHeight="1">
      <c r="B26" s="523" t="s">
        <v>2282</v>
      </c>
      <c r="D26" s="524">
        <v>0</v>
      </c>
      <c r="E26" s="524">
        <v>244</v>
      </c>
      <c r="F26" s="524">
        <v>176</v>
      </c>
      <c r="G26" s="524">
        <v>5779</v>
      </c>
      <c r="H26" s="524">
        <v>0</v>
      </c>
      <c r="I26" s="524">
        <f aca="true" t="shared" si="3" ref="I26:I31">SUM(D26:H26)</f>
        <v>6199</v>
      </c>
    </row>
    <row r="27" spans="2:9" ht="17.25" customHeight="1">
      <c r="B27" s="765" t="s">
        <v>2283</v>
      </c>
      <c r="C27" s="766"/>
      <c r="D27" s="524">
        <v>0</v>
      </c>
      <c r="E27" s="524">
        <v>2026</v>
      </c>
      <c r="F27" s="524">
        <v>0</v>
      </c>
      <c r="G27" s="524">
        <v>0</v>
      </c>
      <c r="H27" s="524">
        <v>0</v>
      </c>
      <c r="I27" s="524">
        <f t="shared" si="3"/>
        <v>2026</v>
      </c>
    </row>
    <row r="28" spans="2:9" ht="17.25" customHeight="1">
      <c r="B28" s="765" t="s">
        <v>2284</v>
      </c>
      <c r="C28" s="766"/>
      <c r="D28" s="524">
        <v>0</v>
      </c>
      <c r="E28" s="524">
        <v>0</v>
      </c>
      <c r="F28" s="524">
        <v>0</v>
      </c>
      <c r="G28" s="524">
        <v>0</v>
      </c>
      <c r="H28" s="524">
        <v>0</v>
      </c>
      <c r="I28" s="524">
        <f t="shared" si="3"/>
        <v>0</v>
      </c>
    </row>
    <row r="29" spans="2:9" ht="15" customHeight="1">
      <c r="B29" s="523" t="s">
        <v>2285</v>
      </c>
      <c r="D29" s="524">
        <v>1341</v>
      </c>
      <c r="E29" s="524">
        <v>0</v>
      </c>
      <c r="F29" s="524">
        <v>32551</v>
      </c>
      <c r="G29" s="524">
        <v>0</v>
      </c>
      <c r="H29" s="524">
        <v>0</v>
      </c>
      <c r="I29" s="524">
        <f t="shared" si="3"/>
        <v>33892</v>
      </c>
    </row>
    <row r="30" spans="2:9" ht="18" customHeight="1">
      <c r="B30" s="523" t="s">
        <v>2286</v>
      </c>
      <c r="D30" s="524">
        <v>0</v>
      </c>
      <c r="E30" s="524">
        <v>152</v>
      </c>
      <c r="F30" s="524">
        <v>113</v>
      </c>
      <c r="G30" s="524">
        <v>0</v>
      </c>
      <c r="H30" s="524">
        <v>0</v>
      </c>
      <c r="I30" s="524">
        <f t="shared" si="3"/>
        <v>265</v>
      </c>
    </row>
    <row r="31" spans="2:9" ht="18" customHeight="1">
      <c r="B31" s="523" t="s">
        <v>2287</v>
      </c>
      <c r="D31" s="524">
        <v>305</v>
      </c>
      <c r="E31" s="524">
        <v>33922</v>
      </c>
      <c r="F31" s="524">
        <v>2243</v>
      </c>
      <c r="G31" s="524">
        <v>0</v>
      </c>
      <c r="H31" s="524">
        <v>0</v>
      </c>
      <c r="I31" s="524">
        <f t="shared" si="3"/>
        <v>36470</v>
      </c>
    </row>
    <row r="32" ht="1.5" customHeight="1" hidden="1"/>
    <row r="33" spans="1:9" s="531" customFormat="1" ht="18" customHeight="1">
      <c r="A33" s="537"/>
      <c r="B33" s="537" t="s">
        <v>2288</v>
      </c>
      <c r="C33" s="539"/>
      <c r="D33" s="540">
        <f aca="true" t="shared" si="4" ref="D33:I33">SUM(D26:D31)</f>
        <v>1646</v>
      </c>
      <c r="E33" s="540">
        <f t="shared" si="4"/>
        <v>36344</v>
      </c>
      <c r="F33" s="540">
        <f t="shared" si="4"/>
        <v>35083</v>
      </c>
      <c r="G33" s="540">
        <f t="shared" si="4"/>
        <v>5779</v>
      </c>
      <c r="H33" s="540">
        <f t="shared" si="4"/>
        <v>0</v>
      </c>
      <c r="I33" s="540">
        <f t="shared" si="4"/>
        <v>78852</v>
      </c>
    </row>
    <row r="34" ht="9.75" customHeight="1"/>
    <row r="35" spans="1:9" s="531" customFormat="1" ht="18" customHeight="1">
      <c r="A35" s="541" t="s">
        <v>2289</v>
      </c>
      <c r="B35" s="542"/>
      <c r="C35" s="543"/>
      <c r="D35" s="544">
        <f aca="true" t="shared" si="5" ref="D35:I35">D10+D23-D33</f>
        <v>120387</v>
      </c>
      <c r="E35" s="544">
        <f t="shared" si="5"/>
        <v>4079967</v>
      </c>
      <c r="F35" s="544">
        <f t="shared" si="5"/>
        <v>1247117</v>
      </c>
      <c r="G35" s="544">
        <f t="shared" si="5"/>
        <v>362993</v>
      </c>
      <c r="H35" s="544">
        <f t="shared" si="5"/>
        <v>6953</v>
      </c>
      <c r="I35" s="544">
        <f t="shared" si="5"/>
        <v>5817417</v>
      </c>
    </row>
    <row r="36" ht="5.25" customHeight="1"/>
    <row r="37" ht="18" customHeight="1">
      <c r="A37" s="531" t="s">
        <v>2290</v>
      </c>
    </row>
    <row r="38" ht="0.75" customHeight="1"/>
    <row r="39" spans="2:9" s="531" customFormat="1" ht="18" customHeight="1">
      <c r="B39" s="531" t="s">
        <v>2291</v>
      </c>
      <c r="D39" s="532">
        <v>91098</v>
      </c>
      <c r="E39" s="532">
        <v>669915</v>
      </c>
      <c r="F39" s="532">
        <v>761098</v>
      </c>
      <c r="G39" s="532">
        <v>230984</v>
      </c>
      <c r="H39" s="532">
        <v>4070</v>
      </c>
      <c r="I39" s="532">
        <f>SUM(D39:H39)</f>
        <v>1757165</v>
      </c>
    </row>
    <row r="40" spans="2:9" ht="18" customHeight="1">
      <c r="B40" s="523" t="s">
        <v>2292</v>
      </c>
      <c r="C40" s="545"/>
      <c r="D40" s="524">
        <v>15752</v>
      </c>
      <c r="E40" s="524">
        <v>62792</v>
      </c>
      <c r="F40" s="524">
        <v>136013</v>
      </c>
      <c r="G40" s="524">
        <v>34625</v>
      </c>
      <c r="H40" s="524">
        <v>919</v>
      </c>
      <c r="I40" s="524">
        <f>SUM(D40:H40)</f>
        <v>250101</v>
      </c>
    </row>
    <row r="41" spans="2:9" ht="18" customHeight="1">
      <c r="B41" s="523" t="s">
        <v>2293</v>
      </c>
      <c r="D41" s="524">
        <v>1309</v>
      </c>
      <c r="E41" s="524">
        <v>2944</v>
      </c>
      <c r="F41" s="524">
        <v>34528</v>
      </c>
      <c r="G41" s="524">
        <v>7221</v>
      </c>
      <c r="H41" s="524">
        <v>0</v>
      </c>
      <c r="I41" s="524">
        <f>SUM(D41:H41)</f>
        <v>46002</v>
      </c>
    </row>
    <row r="42" ht="9" customHeight="1" hidden="1"/>
    <row r="43" spans="1:9" s="531" customFormat="1" ht="18" customHeight="1">
      <c r="A43" s="546" t="s">
        <v>2304</v>
      </c>
      <c r="B43" s="546"/>
      <c r="C43" s="546"/>
      <c r="D43" s="544">
        <f aca="true" t="shared" si="6" ref="D43:I43">D39+D40-D41</f>
        <v>105541</v>
      </c>
      <c r="E43" s="544">
        <f t="shared" si="6"/>
        <v>729763</v>
      </c>
      <c r="F43" s="544">
        <f t="shared" si="6"/>
        <v>862583</v>
      </c>
      <c r="G43" s="544">
        <f t="shared" si="6"/>
        <v>258388</v>
      </c>
      <c r="H43" s="544">
        <f t="shared" si="6"/>
        <v>4989</v>
      </c>
      <c r="I43" s="544">
        <f t="shared" si="6"/>
        <v>1961264</v>
      </c>
    </row>
    <row r="44" spans="1:9" s="531" customFormat="1" ht="6.75" customHeight="1">
      <c r="A44" s="547"/>
      <c r="B44" s="547"/>
      <c r="C44" s="547"/>
      <c r="D44" s="548"/>
      <c r="E44" s="548"/>
      <c r="F44" s="548"/>
      <c r="G44" s="548"/>
      <c r="H44" s="548"/>
      <c r="I44" s="548"/>
    </row>
    <row r="45" spans="1:9" s="531" customFormat="1" ht="18" customHeight="1">
      <c r="A45" s="547" t="s">
        <v>2295</v>
      </c>
      <c r="B45" s="547"/>
      <c r="C45" s="547"/>
      <c r="D45" s="548">
        <v>0</v>
      </c>
      <c r="E45" s="548">
        <v>1244</v>
      </c>
      <c r="F45" s="548">
        <v>400</v>
      </c>
      <c r="G45" s="548">
        <v>0</v>
      </c>
      <c r="H45" s="548">
        <v>0</v>
      </c>
      <c r="I45" s="548">
        <f>SUM(D45:H45)</f>
        <v>1644</v>
      </c>
    </row>
    <row r="46" spans="1:9" s="531" customFormat="1" ht="18" customHeight="1">
      <c r="A46" s="549" t="s">
        <v>2296</v>
      </c>
      <c r="B46" s="549"/>
      <c r="C46" s="549"/>
      <c r="D46" s="550">
        <v>0</v>
      </c>
      <c r="E46" s="550">
        <v>0</v>
      </c>
      <c r="F46" s="550">
        <v>0</v>
      </c>
      <c r="G46" s="550">
        <v>0</v>
      </c>
      <c r="H46" s="550">
        <v>0</v>
      </c>
      <c r="I46" s="548">
        <f>SUM(D46:H46)</f>
        <v>0</v>
      </c>
    </row>
    <row r="47" spans="1:9" s="531" customFormat="1" ht="18" customHeight="1">
      <c r="A47" s="549" t="s">
        <v>2297</v>
      </c>
      <c r="B47" s="549"/>
      <c r="C47" s="549"/>
      <c r="D47" s="550">
        <v>0</v>
      </c>
      <c r="E47" s="550">
        <v>0</v>
      </c>
      <c r="F47" s="550">
        <v>0</v>
      </c>
      <c r="G47" s="550">
        <v>0</v>
      </c>
      <c r="H47" s="550">
        <v>0</v>
      </c>
      <c r="I47" s="548">
        <f>SUM(D47:H47)</f>
        <v>0</v>
      </c>
    </row>
    <row r="48" spans="1:9" s="531" customFormat="1" ht="18" customHeight="1">
      <c r="A48" s="549" t="s">
        <v>2298</v>
      </c>
      <c r="B48" s="549"/>
      <c r="C48" s="549"/>
      <c r="D48" s="550">
        <v>0</v>
      </c>
      <c r="E48" s="550">
        <v>0</v>
      </c>
      <c r="F48" s="550">
        <v>0</v>
      </c>
      <c r="G48" s="550">
        <v>0</v>
      </c>
      <c r="H48" s="550">
        <v>0</v>
      </c>
      <c r="I48" s="548">
        <f>SUM(D48:H48)</f>
        <v>0</v>
      </c>
    </row>
    <row r="49" spans="1:9" s="531" customFormat="1" ht="5.25" customHeight="1">
      <c r="A49" s="547"/>
      <c r="B49" s="547"/>
      <c r="C49" s="547"/>
      <c r="D49" s="548"/>
      <c r="E49" s="548"/>
      <c r="F49" s="548"/>
      <c r="G49" s="548"/>
      <c r="H49" s="548"/>
      <c r="I49" s="548"/>
    </row>
    <row r="50" spans="1:9" s="531" customFormat="1" ht="18" customHeight="1">
      <c r="A50" s="537"/>
      <c r="B50" s="537" t="s">
        <v>2305</v>
      </c>
      <c r="C50" s="539"/>
      <c r="D50" s="540">
        <f>SUM(D48)</f>
        <v>0</v>
      </c>
      <c r="E50" s="540">
        <f>SUM(E45)</f>
        <v>1244</v>
      </c>
      <c r="F50" s="540">
        <f>SUM(F45)</f>
        <v>400</v>
      </c>
      <c r="G50" s="540">
        <f>SUM(G45)</f>
        <v>0</v>
      </c>
      <c r="H50" s="540">
        <f>SUM(H45)</f>
        <v>0</v>
      </c>
      <c r="I50" s="540">
        <f>SUM(I45)</f>
        <v>1644</v>
      </c>
    </row>
    <row r="51" spans="1:9" s="531" customFormat="1" ht="9.75" customHeight="1">
      <c r="A51" s="547"/>
      <c r="B51" s="547"/>
      <c r="C51" s="547"/>
      <c r="D51" s="548"/>
      <c r="E51" s="548"/>
      <c r="F51" s="548"/>
      <c r="G51" s="548"/>
      <c r="H51" s="548"/>
      <c r="I51" s="548"/>
    </row>
    <row r="52" spans="1:9" s="531" customFormat="1" ht="18" customHeight="1">
      <c r="A52" s="551" t="s">
        <v>2300</v>
      </c>
      <c r="B52" s="542"/>
      <c r="C52" s="543"/>
      <c r="D52" s="544">
        <f>SUM(D43)</f>
        <v>105541</v>
      </c>
      <c r="E52" s="544">
        <f>SUM(E43+E45)</f>
        <v>731007</v>
      </c>
      <c r="F52" s="544">
        <f>SUM(F43+F45)</f>
        <v>862983</v>
      </c>
      <c r="G52" s="544">
        <f>SUM(G43+G45)</f>
        <v>258388</v>
      </c>
      <c r="H52" s="544">
        <f>SUM(H43+H45)</f>
        <v>4989</v>
      </c>
      <c r="I52" s="544">
        <f>SUM(I43+I45)</f>
        <v>1962908</v>
      </c>
    </row>
    <row r="53" spans="1:9" s="531" customFormat="1" ht="7.5" customHeight="1" hidden="1">
      <c r="A53" s="547"/>
      <c r="B53" s="547"/>
      <c r="C53" s="547"/>
      <c r="D53" s="548"/>
      <c r="E53" s="548"/>
      <c r="F53" s="548"/>
      <c r="G53" s="548"/>
      <c r="H53" s="548"/>
      <c r="I53" s="548"/>
    </row>
    <row r="54" ht="12.75" customHeight="1" thickBot="1"/>
    <row r="55" spans="1:9" s="531" customFormat="1" ht="18" customHeight="1" thickBot="1">
      <c r="A55" s="552" t="s">
        <v>2301</v>
      </c>
      <c r="B55" s="553"/>
      <c r="C55" s="554"/>
      <c r="D55" s="555">
        <f>D35-D43</f>
        <v>14846</v>
      </c>
      <c r="E55" s="555">
        <f>E35-E43-E50</f>
        <v>3348960</v>
      </c>
      <c r="F55" s="555">
        <f>F35-F43-F50</f>
        <v>384134</v>
      </c>
      <c r="G55" s="555">
        <f>G35-G43-G50</f>
        <v>104605</v>
      </c>
      <c r="H55" s="555">
        <f>H35-H43-H50</f>
        <v>1964</v>
      </c>
      <c r="I55" s="555">
        <f>I35-I43-I50</f>
        <v>3854509</v>
      </c>
    </row>
    <row r="56" ht="8.25" customHeight="1"/>
    <row r="57" spans="1:9" ht="18" customHeight="1">
      <c r="A57" s="523" t="s">
        <v>2302</v>
      </c>
      <c r="D57" s="524">
        <v>84123</v>
      </c>
      <c r="E57" s="524">
        <v>766</v>
      </c>
      <c r="F57" s="524">
        <v>578882</v>
      </c>
      <c r="G57" s="524">
        <v>212509</v>
      </c>
      <c r="H57" s="524">
        <v>0</v>
      </c>
      <c r="I57" s="524">
        <f>SUM(D57:H57)</f>
        <v>876280</v>
      </c>
    </row>
  </sheetData>
  <mergeCells count="3">
    <mergeCell ref="A6:C6"/>
    <mergeCell ref="B27:C27"/>
    <mergeCell ref="B28:C28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M19" sqref="M19"/>
    </sheetView>
  </sheetViews>
  <sheetFormatPr defaultColWidth="9.33203125" defaultRowHeight="12.75"/>
  <cols>
    <col min="1" max="1" width="2.5" style="523" customWidth="1"/>
    <col min="2" max="2" width="11.83203125" style="523" customWidth="1"/>
    <col min="3" max="3" width="36.33203125" style="523" customWidth="1"/>
    <col min="4" max="4" width="11.83203125" style="524" customWidth="1"/>
    <col min="5" max="5" width="11.66015625" style="524" customWidth="1"/>
    <col min="6" max="6" width="14.16015625" style="524" customWidth="1"/>
    <col min="7" max="7" width="11.16015625" style="524" customWidth="1"/>
    <col min="8" max="8" width="13.16015625" style="524" customWidth="1"/>
    <col min="9" max="9" width="13.83203125" style="524" customWidth="1"/>
    <col min="10" max="16384" width="9.33203125" style="523" customWidth="1"/>
  </cols>
  <sheetData>
    <row r="1" spans="1:9" ht="12" customHeight="1">
      <c r="A1" s="523" t="s">
        <v>553</v>
      </c>
      <c r="I1" s="525" t="s">
        <v>2306</v>
      </c>
    </row>
    <row r="2" ht="11.25" customHeight="1">
      <c r="I2" s="528"/>
    </row>
    <row r="3" ht="37.5" customHeight="1"/>
    <row r="4" ht="4.5" customHeight="1"/>
    <row r="5" ht="13.5" thickBot="1">
      <c r="I5" s="525" t="s">
        <v>469</v>
      </c>
    </row>
    <row r="6" spans="1:9" s="530" customFormat="1" ht="60" customHeight="1" thickBot="1">
      <c r="A6" s="762" t="s">
        <v>516</v>
      </c>
      <c r="B6" s="763"/>
      <c r="C6" s="764"/>
      <c r="D6" s="529" t="s">
        <v>2264</v>
      </c>
      <c r="E6" s="529" t="s">
        <v>2265</v>
      </c>
      <c r="F6" s="529" t="s">
        <v>2266</v>
      </c>
      <c r="G6" s="529" t="s">
        <v>2267</v>
      </c>
      <c r="H6" s="529" t="s">
        <v>2268</v>
      </c>
      <c r="I6" s="529" t="s">
        <v>563</v>
      </c>
    </row>
    <row r="7" ht="14.25" customHeight="1" hidden="1"/>
    <row r="8" ht="14.25" customHeight="1">
      <c r="A8" s="531" t="s">
        <v>2269</v>
      </c>
    </row>
    <row r="9" ht="0.75" customHeight="1"/>
    <row r="10" spans="2:9" s="531" customFormat="1" ht="18" customHeight="1">
      <c r="B10" s="531" t="s">
        <v>2270</v>
      </c>
      <c r="D10" s="532">
        <v>285023</v>
      </c>
      <c r="E10" s="532">
        <v>41919142</v>
      </c>
      <c r="F10" s="532">
        <v>528861</v>
      </c>
      <c r="G10" s="532">
        <v>51883</v>
      </c>
      <c r="H10" s="532">
        <v>7015961</v>
      </c>
      <c r="I10" s="532">
        <f>SUM(D10:H10)</f>
        <v>49800870</v>
      </c>
    </row>
    <row r="11" ht="3.75" customHeight="1" hidden="1"/>
    <row r="12" ht="18" customHeight="1">
      <c r="B12" s="531" t="s">
        <v>2271</v>
      </c>
    </row>
    <row r="13" spans="2:9" ht="18" customHeight="1">
      <c r="B13" s="523" t="s">
        <v>2272</v>
      </c>
      <c r="D13" s="524">
        <v>306615</v>
      </c>
      <c r="E13" s="524">
        <v>1166260</v>
      </c>
      <c r="F13" s="524">
        <v>133278</v>
      </c>
      <c r="G13" s="524">
        <v>5845</v>
      </c>
      <c r="H13" s="524">
        <v>0</v>
      </c>
      <c r="I13" s="524">
        <f>SUM(D13:H13)</f>
        <v>1611998</v>
      </c>
    </row>
    <row r="14" spans="2:9" ht="18" customHeight="1">
      <c r="B14" s="523" t="s">
        <v>1621</v>
      </c>
      <c r="D14" s="524">
        <v>0</v>
      </c>
      <c r="E14" s="524">
        <v>322664</v>
      </c>
      <c r="F14" s="524">
        <v>270</v>
      </c>
      <c r="G14" s="524">
        <v>0</v>
      </c>
      <c r="H14" s="524">
        <v>0</v>
      </c>
      <c r="I14" s="524">
        <f>SUM(D14:H14)</f>
        <v>322934</v>
      </c>
    </row>
    <row r="15" spans="2:9" ht="18" customHeight="1">
      <c r="B15" s="523" t="s">
        <v>2273</v>
      </c>
      <c r="D15" s="524">
        <v>76654</v>
      </c>
      <c r="E15" s="524">
        <v>322696</v>
      </c>
      <c r="F15" s="524">
        <v>31718</v>
      </c>
      <c r="G15" s="524">
        <v>1461</v>
      </c>
      <c r="H15" s="524">
        <v>0</v>
      </c>
      <c r="I15" s="524">
        <f>SUM(D15:H15)</f>
        <v>432529</v>
      </c>
    </row>
    <row r="16" spans="2:9" ht="18" customHeight="1">
      <c r="B16" s="534" t="s">
        <v>2274</v>
      </c>
      <c r="C16" s="534"/>
      <c r="D16" s="535">
        <f aca="true" t="shared" si="0" ref="D16:I16">SUM(D13:D15)</f>
        <v>383269</v>
      </c>
      <c r="E16" s="535">
        <f t="shared" si="0"/>
        <v>1811620</v>
      </c>
      <c r="F16" s="535">
        <f t="shared" si="0"/>
        <v>165266</v>
      </c>
      <c r="G16" s="535">
        <f t="shared" si="0"/>
        <v>7306</v>
      </c>
      <c r="H16" s="535">
        <f t="shared" si="0"/>
        <v>0</v>
      </c>
      <c r="I16" s="535">
        <f t="shared" si="0"/>
        <v>2367461</v>
      </c>
    </row>
    <row r="17" spans="2:9" ht="18" customHeight="1">
      <c r="B17" s="523" t="s">
        <v>2275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f>SUM(D17:H17)</f>
        <v>0</v>
      </c>
    </row>
    <row r="18" spans="2:9" ht="18" customHeight="1">
      <c r="B18" s="523" t="s">
        <v>2276</v>
      </c>
      <c r="D18" s="524">
        <v>12320</v>
      </c>
      <c r="E18" s="524">
        <v>235458</v>
      </c>
      <c r="F18" s="524">
        <v>0</v>
      </c>
      <c r="G18" s="524">
        <v>0</v>
      </c>
      <c r="H18" s="524">
        <v>0</v>
      </c>
      <c r="I18" s="524">
        <f>SUM(D18:H18)</f>
        <v>247778</v>
      </c>
    </row>
    <row r="19" spans="2:9" ht="18" customHeight="1">
      <c r="B19" s="523" t="s">
        <v>2277</v>
      </c>
      <c r="D19" s="524">
        <v>0</v>
      </c>
      <c r="E19" s="524">
        <v>292693</v>
      </c>
      <c r="F19" s="524">
        <v>0</v>
      </c>
      <c r="G19" s="524">
        <v>0</v>
      </c>
      <c r="H19" s="524">
        <v>0</v>
      </c>
      <c r="I19" s="524">
        <f>SUM(D19:H19)</f>
        <v>292693</v>
      </c>
    </row>
    <row r="20" spans="2:9" ht="17.25" customHeight="1">
      <c r="B20" s="523" t="s">
        <v>2278</v>
      </c>
      <c r="D20" s="524">
        <v>160947</v>
      </c>
      <c r="E20" s="524">
        <v>186528</v>
      </c>
      <c r="F20" s="524">
        <v>780</v>
      </c>
      <c r="G20" s="524">
        <v>0</v>
      </c>
      <c r="H20" s="524">
        <v>536569</v>
      </c>
      <c r="I20" s="524">
        <f>SUM(D20:H20)</f>
        <v>884824</v>
      </c>
    </row>
    <row r="21" spans="2:9" ht="15.75" customHeight="1">
      <c r="B21" s="534" t="s">
        <v>2279</v>
      </c>
      <c r="C21" s="534"/>
      <c r="D21" s="535">
        <f aca="true" t="shared" si="1" ref="D21:I21">SUM(D17:D20)</f>
        <v>173267</v>
      </c>
      <c r="E21" s="535">
        <f t="shared" si="1"/>
        <v>714679</v>
      </c>
      <c r="F21" s="535">
        <f t="shared" si="1"/>
        <v>780</v>
      </c>
      <c r="G21" s="535">
        <f t="shared" si="1"/>
        <v>0</v>
      </c>
      <c r="H21" s="535">
        <f t="shared" si="1"/>
        <v>536569</v>
      </c>
      <c r="I21" s="535">
        <f t="shared" si="1"/>
        <v>1425295</v>
      </c>
    </row>
    <row r="22" ht="4.5" customHeight="1"/>
    <row r="23" spans="1:9" s="531" customFormat="1" ht="18" customHeight="1">
      <c r="A23" s="537"/>
      <c r="B23" s="538" t="s">
        <v>2280</v>
      </c>
      <c r="C23" s="539"/>
      <c r="D23" s="540">
        <f aca="true" t="shared" si="2" ref="D23:I23">D16+D21</f>
        <v>556536</v>
      </c>
      <c r="E23" s="540">
        <f t="shared" si="2"/>
        <v>2526299</v>
      </c>
      <c r="F23" s="540">
        <f t="shared" si="2"/>
        <v>166046</v>
      </c>
      <c r="G23" s="540">
        <f t="shared" si="2"/>
        <v>7306</v>
      </c>
      <c r="H23" s="540">
        <f t="shared" si="2"/>
        <v>536569</v>
      </c>
      <c r="I23" s="540">
        <f t="shared" si="2"/>
        <v>3792756</v>
      </c>
    </row>
    <row r="24" ht="5.25" customHeight="1"/>
    <row r="25" ht="18" customHeight="1">
      <c r="B25" s="531" t="s">
        <v>2281</v>
      </c>
    </row>
    <row r="26" spans="2:9" ht="18" customHeight="1">
      <c r="B26" s="523" t="s">
        <v>2282</v>
      </c>
      <c r="D26" s="524">
        <v>0</v>
      </c>
      <c r="E26" s="524">
        <v>68588</v>
      </c>
      <c r="F26" s="524">
        <v>7514</v>
      </c>
      <c r="G26" s="524">
        <v>2000</v>
      </c>
      <c r="H26" s="524">
        <v>0</v>
      </c>
      <c r="I26" s="524">
        <f aca="true" t="shared" si="3" ref="I26:I31">SUM(D26:H26)</f>
        <v>78102</v>
      </c>
    </row>
    <row r="27" spans="2:9" ht="17.25" customHeight="1">
      <c r="B27" s="765" t="s">
        <v>2283</v>
      </c>
      <c r="C27" s="766"/>
      <c r="D27" s="524">
        <v>12320</v>
      </c>
      <c r="E27" s="524">
        <v>942576</v>
      </c>
      <c r="F27" s="524">
        <v>25999</v>
      </c>
      <c r="G27" s="524">
        <v>0</v>
      </c>
      <c r="H27" s="524">
        <v>0</v>
      </c>
      <c r="I27" s="524">
        <f t="shared" si="3"/>
        <v>980895</v>
      </c>
    </row>
    <row r="28" spans="2:9" ht="17.25" customHeight="1">
      <c r="B28" s="765" t="s">
        <v>2284</v>
      </c>
      <c r="C28" s="766"/>
      <c r="D28" s="524">
        <v>0</v>
      </c>
      <c r="E28" s="524">
        <v>0</v>
      </c>
      <c r="F28" s="524">
        <v>0</v>
      </c>
      <c r="G28" s="524">
        <v>0</v>
      </c>
      <c r="H28" s="524">
        <v>0</v>
      </c>
      <c r="I28" s="524">
        <f t="shared" si="3"/>
        <v>0</v>
      </c>
    </row>
    <row r="29" spans="2:9" ht="15" customHeight="1">
      <c r="B29" s="523" t="s">
        <v>2285</v>
      </c>
      <c r="D29" s="524">
        <v>7316</v>
      </c>
      <c r="E29" s="524">
        <v>0</v>
      </c>
      <c r="F29" s="524">
        <v>19325</v>
      </c>
      <c r="G29" s="524">
        <v>0</v>
      </c>
      <c r="H29" s="524">
        <v>0</v>
      </c>
      <c r="I29" s="524">
        <f t="shared" si="3"/>
        <v>26641</v>
      </c>
    </row>
    <row r="30" spans="2:9" ht="18" customHeight="1">
      <c r="B30" s="523" t="s">
        <v>2286</v>
      </c>
      <c r="D30" s="524">
        <v>0</v>
      </c>
      <c r="E30" s="524">
        <v>107369</v>
      </c>
      <c r="F30" s="524">
        <v>280</v>
      </c>
      <c r="G30" s="524">
        <v>0</v>
      </c>
      <c r="H30" s="524">
        <v>0</v>
      </c>
      <c r="I30" s="524">
        <f t="shared" si="3"/>
        <v>107649</v>
      </c>
    </row>
    <row r="31" spans="2:9" ht="18" customHeight="1">
      <c r="B31" s="523" t="s">
        <v>2287</v>
      </c>
      <c r="D31" s="524">
        <v>160947</v>
      </c>
      <c r="E31" s="524">
        <v>634013</v>
      </c>
      <c r="F31" s="524">
        <v>561</v>
      </c>
      <c r="G31" s="524">
        <v>0</v>
      </c>
      <c r="H31" s="524">
        <v>26487</v>
      </c>
      <c r="I31" s="524">
        <f t="shared" si="3"/>
        <v>822008</v>
      </c>
    </row>
    <row r="32" ht="7.5" customHeight="1"/>
    <row r="33" spans="1:9" s="531" customFormat="1" ht="18" customHeight="1">
      <c r="A33" s="537"/>
      <c r="B33" s="537" t="s">
        <v>2288</v>
      </c>
      <c r="C33" s="539"/>
      <c r="D33" s="540">
        <f aca="true" t="shared" si="4" ref="D33:I33">SUM(D26:D31)</f>
        <v>180583</v>
      </c>
      <c r="E33" s="540">
        <f t="shared" si="4"/>
        <v>1752546</v>
      </c>
      <c r="F33" s="540">
        <f t="shared" si="4"/>
        <v>53679</v>
      </c>
      <c r="G33" s="540">
        <f t="shared" si="4"/>
        <v>2000</v>
      </c>
      <c r="H33" s="540">
        <f t="shared" si="4"/>
        <v>26487</v>
      </c>
      <c r="I33" s="540">
        <f t="shared" si="4"/>
        <v>2015295</v>
      </c>
    </row>
    <row r="34" ht="18" customHeight="1"/>
    <row r="35" spans="1:9" s="531" customFormat="1" ht="18" customHeight="1">
      <c r="A35" s="541" t="s">
        <v>2289</v>
      </c>
      <c r="B35" s="542"/>
      <c r="C35" s="543"/>
      <c r="D35" s="544">
        <f aca="true" t="shared" si="5" ref="D35:I35">D10+D23-D33</f>
        <v>660976</v>
      </c>
      <c r="E35" s="544">
        <f t="shared" si="5"/>
        <v>42692895</v>
      </c>
      <c r="F35" s="544">
        <f t="shared" si="5"/>
        <v>641228</v>
      </c>
      <c r="G35" s="544">
        <f t="shared" si="5"/>
        <v>57189</v>
      </c>
      <c r="H35" s="544">
        <f t="shared" si="5"/>
        <v>7526043</v>
      </c>
      <c r="I35" s="544">
        <f t="shared" si="5"/>
        <v>51578331</v>
      </c>
    </row>
    <row r="36" ht="7.5" customHeight="1"/>
    <row r="37" ht="18" customHeight="1">
      <c r="A37" s="531" t="s">
        <v>2290</v>
      </c>
    </row>
    <row r="38" ht="0.75" customHeight="1"/>
    <row r="39" spans="2:9" s="531" customFormat="1" ht="18" customHeight="1">
      <c r="B39" s="531" t="s">
        <v>2291</v>
      </c>
      <c r="D39" s="532">
        <v>181617</v>
      </c>
      <c r="E39" s="532">
        <v>1284790</v>
      </c>
      <c r="F39" s="532">
        <v>157244</v>
      </c>
      <c r="G39" s="532">
        <v>24660</v>
      </c>
      <c r="H39" s="532">
        <v>1510574</v>
      </c>
      <c r="I39" s="532">
        <f>SUM(D39:H39)</f>
        <v>3158885</v>
      </c>
    </row>
    <row r="40" spans="2:9" ht="18" customHeight="1">
      <c r="B40" s="523" t="s">
        <v>2292</v>
      </c>
      <c r="C40" s="545"/>
      <c r="D40" s="524">
        <v>18397</v>
      </c>
      <c r="E40" s="524">
        <v>506522</v>
      </c>
      <c r="F40" s="524">
        <v>36883</v>
      </c>
      <c r="G40" s="524">
        <v>10650</v>
      </c>
      <c r="H40" s="524">
        <v>198644</v>
      </c>
      <c r="I40" s="524">
        <f>SUM(D40:H40)</f>
        <v>771096</v>
      </c>
    </row>
    <row r="41" spans="2:9" ht="18" customHeight="1">
      <c r="B41" s="523" t="s">
        <v>2293</v>
      </c>
      <c r="D41" s="524">
        <v>3379</v>
      </c>
      <c r="E41" s="524">
        <v>17657</v>
      </c>
      <c r="F41" s="524">
        <v>27356</v>
      </c>
      <c r="G41" s="524">
        <v>2000</v>
      </c>
      <c r="H41" s="524">
        <v>11105</v>
      </c>
      <c r="I41" s="524">
        <f>SUM(D41:H41)</f>
        <v>61497</v>
      </c>
    </row>
    <row r="42" ht="9" customHeight="1" hidden="1"/>
    <row r="43" spans="1:9" s="531" customFormat="1" ht="18" customHeight="1">
      <c r="A43" s="546" t="s">
        <v>2294</v>
      </c>
      <c r="B43" s="546"/>
      <c r="C43" s="546"/>
      <c r="D43" s="544">
        <f aca="true" t="shared" si="6" ref="D43:I43">D39+D40-D41</f>
        <v>196635</v>
      </c>
      <c r="E43" s="544">
        <f t="shared" si="6"/>
        <v>1773655</v>
      </c>
      <c r="F43" s="544">
        <f t="shared" si="6"/>
        <v>166771</v>
      </c>
      <c r="G43" s="544">
        <f t="shared" si="6"/>
        <v>33310</v>
      </c>
      <c r="H43" s="544">
        <f t="shared" si="6"/>
        <v>1698113</v>
      </c>
      <c r="I43" s="544">
        <f t="shared" si="6"/>
        <v>3868484</v>
      </c>
    </row>
    <row r="44" spans="1:9" s="531" customFormat="1" ht="6.75" customHeight="1">
      <c r="A44" s="547"/>
      <c r="B44" s="547"/>
      <c r="C44" s="547"/>
      <c r="D44" s="548"/>
      <c r="E44" s="548"/>
      <c r="F44" s="548"/>
      <c r="G44" s="548"/>
      <c r="H44" s="548"/>
      <c r="I44" s="548"/>
    </row>
    <row r="45" spans="1:9" s="531" customFormat="1" ht="18" customHeight="1">
      <c r="A45" s="547" t="s">
        <v>2295</v>
      </c>
      <c r="B45" s="547"/>
      <c r="C45" s="547"/>
      <c r="D45" s="548">
        <v>0</v>
      </c>
      <c r="E45" s="548">
        <v>1271</v>
      </c>
      <c r="F45" s="548">
        <v>0</v>
      </c>
      <c r="G45" s="548">
        <v>0</v>
      </c>
      <c r="H45" s="548">
        <v>0</v>
      </c>
      <c r="I45" s="548">
        <f>SUM(D45:H45)</f>
        <v>1271</v>
      </c>
    </row>
    <row r="46" spans="1:9" s="531" customFormat="1" ht="18" customHeight="1">
      <c r="A46" s="549" t="s">
        <v>2296</v>
      </c>
      <c r="B46" s="549"/>
      <c r="C46" s="549"/>
      <c r="D46" s="550">
        <v>3937</v>
      </c>
      <c r="E46" s="550">
        <v>0</v>
      </c>
      <c r="F46" s="550">
        <v>45</v>
      </c>
      <c r="G46" s="550">
        <v>0</v>
      </c>
      <c r="H46" s="550">
        <v>0</v>
      </c>
      <c r="I46" s="548">
        <f>SUM(D46:H46)</f>
        <v>3982</v>
      </c>
    </row>
    <row r="47" spans="1:9" s="531" customFormat="1" ht="18" customHeight="1">
      <c r="A47" s="549" t="s">
        <v>2297</v>
      </c>
      <c r="B47" s="549"/>
      <c r="C47" s="549"/>
      <c r="D47" s="550">
        <v>3937</v>
      </c>
      <c r="E47" s="550">
        <v>0</v>
      </c>
      <c r="F47" s="550">
        <v>45</v>
      </c>
      <c r="G47" s="550">
        <v>0</v>
      </c>
      <c r="H47" s="550">
        <v>0</v>
      </c>
      <c r="I47" s="548">
        <f>SUM(D47:H47)</f>
        <v>3982</v>
      </c>
    </row>
    <row r="48" spans="1:9" s="531" customFormat="1" ht="18" customHeight="1">
      <c r="A48" s="549" t="s">
        <v>2298</v>
      </c>
      <c r="B48" s="549"/>
      <c r="C48" s="549"/>
      <c r="D48" s="550">
        <v>0</v>
      </c>
      <c r="E48" s="550">
        <v>0</v>
      </c>
      <c r="F48" s="550">
        <v>0</v>
      </c>
      <c r="G48" s="550">
        <v>0</v>
      </c>
      <c r="H48" s="550">
        <v>0</v>
      </c>
      <c r="I48" s="548">
        <f>SUM(D48:H48)</f>
        <v>0</v>
      </c>
    </row>
    <row r="49" spans="1:9" s="531" customFormat="1" ht="5.25" customHeight="1">
      <c r="A49" s="547"/>
      <c r="B49" s="547"/>
      <c r="C49" s="547"/>
      <c r="D49" s="548"/>
      <c r="E49" s="548"/>
      <c r="F49" s="548"/>
      <c r="G49" s="548"/>
      <c r="H49" s="548"/>
      <c r="I49" s="548"/>
    </row>
    <row r="50" spans="1:9" s="531" customFormat="1" ht="18" customHeight="1">
      <c r="A50" s="537"/>
      <c r="B50" s="537" t="s">
        <v>2299</v>
      </c>
      <c r="C50" s="539"/>
      <c r="D50" s="540">
        <f aca="true" t="shared" si="7" ref="D50:I50">SUM(D48)</f>
        <v>0</v>
      </c>
      <c r="E50" s="540">
        <f t="shared" si="7"/>
        <v>0</v>
      </c>
      <c r="F50" s="540">
        <f t="shared" si="7"/>
        <v>0</v>
      </c>
      <c r="G50" s="540">
        <f t="shared" si="7"/>
        <v>0</v>
      </c>
      <c r="H50" s="540">
        <f t="shared" si="7"/>
        <v>0</v>
      </c>
      <c r="I50" s="540">
        <f t="shared" si="7"/>
        <v>0</v>
      </c>
    </row>
    <row r="51" spans="1:9" s="531" customFormat="1" ht="18" customHeight="1">
      <c r="A51" s="547"/>
      <c r="B51" s="547"/>
      <c r="C51" s="547"/>
      <c r="D51" s="548"/>
      <c r="E51" s="548"/>
      <c r="F51" s="548"/>
      <c r="G51" s="548"/>
      <c r="H51" s="548"/>
      <c r="I51" s="548"/>
    </row>
    <row r="52" spans="1:9" s="531" customFormat="1" ht="18" customHeight="1">
      <c r="A52" s="551" t="s">
        <v>2300</v>
      </c>
      <c r="B52" s="542"/>
      <c r="C52" s="543"/>
      <c r="D52" s="544">
        <f aca="true" t="shared" si="8" ref="D52:I52">SUM(D43)</f>
        <v>196635</v>
      </c>
      <c r="E52" s="544">
        <f t="shared" si="8"/>
        <v>1773655</v>
      </c>
      <c r="F52" s="544">
        <f t="shared" si="8"/>
        <v>166771</v>
      </c>
      <c r="G52" s="544">
        <f t="shared" si="8"/>
        <v>33310</v>
      </c>
      <c r="H52" s="544">
        <f t="shared" si="8"/>
        <v>1698113</v>
      </c>
      <c r="I52" s="544">
        <f t="shared" si="8"/>
        <v>3868484</v>
      </c>
    </row>
    <row r="53" spans="1:9" s="531" customFormat="1" ht="7.5" customHeight="1" hidden="1">
      <c r="A53" s="547"/>
      <c r="B53" s="547"/>
      <c r="C53" s="547"/>
      <c r="D53" s="548"/>
      <c r="E53" s="548"/>
      <c r="F53" s="548"/>
      <c r="G53" s="548"/>
      <c r="H53" s="548"/>
      <c r="I53" s="548"/>
    </row>
    <row r="54" ht="12.75" customHeight="1" thickBot="1"/>
    <row r="55" spans="1:9" s="531" customFormat="1" ht="18" customHeight="1" thickBot="1">
      <c r="A55" s="552" t="s">
        <v>2301</v>
      </c>
      <c r="B55" s="553"/>
      <c r="C55" s="554"/>
      <c r="D55" s="555">
        <f aca="true" t="shared" si="9" ref="D55:I55">D35-D43</f>
        <v>464341</v>
      </c>
      <c r="E55" s="555">
        <f t="shared" si="9"/>
        <v>40919240</v>
      </c>
      <c r="F55" s="555">
        <f t="shared" si="9"/>
        <v>474457</v>
      </c>
      <c r="G55" s="555">
        <f t="shared" si="9"/>
        <v>23879</v>
      </c>
      <c r="H55" s="555">
        <f t="shared" si="9"/>
        <v>5827930</v>
      </c>
      <c r="I55" s="555">
        <f t="shared" si="9"/>
        <v>47709847</v>
      </c>
    </row>
    <row r="56" ht="8.25" customHeight="1"/>
    <row r="57" spans="1:9" ht="18" customHeight="1">
      <c r="A57" s="523" t="s">
        <v>2302</v>
      </c>
      <c r="D57" s="524">
        <v>90773</v>
      </c>
      <c r="E57" s="524">
        <v>4352</v>
      </c>
      <c r="F57" s="524">
        <v>110433</v>
      </c>
      <c r="G57" s="524">
        <v>3848</v>
      </c>
      <c r="H57" s="524">
        <v>166733</v>
      </c>
      <c r="I57" s="524">
        <f>SUM(D57:H57)</f>
        <v>376139</v>
      </c>
    </row>
  </sheetData>
  <mergeCells count="3">
    <mergeCell ref="A6:C6"/>
    <mergeCell ref="B27:C27"/>
    <mergeCell ref="B28:C28"/>
  </mergeCells>
  <printOptions/>
  <pageMargins left="0" right="0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2" sqref="E2"/>
    </sheetView>
  </sheetViews>
  <sheetFormatPr defaultColWidth="9.33203125" defaultRowHeight="12.75"/>
  <cols>
    <col min="1" max="1" width="45.66015625" style="592" customWidth="1"/>
    <col min="2" max="2" width="12" style="592" hidden="1" customWidth="1"/>
    <col min="3" max="3" width="19.16015625" style="592" customWidth="1"/>
    <col min="4" max="4" width="29.16015625" style="592" customWidth="1"/>
    <col min="5" max="5" width="19.33203125" style="592" customWidth="1"/>
    <col min="6" max="6" width="23" style="593" customWidth="1"/>
    <col min="7" max="7" width="23.5" style="593" customWidth="1"/>
    <col min="8" max="8" width="14.83203125" style="593" hidden="1" customWidth="1"/>
    <col min="9" max="16384" width="10.66015625" style="592" customWidth="1"/>
  </cols>
  <sheetData>
    <row r="1" spans="1:7" ht="12">
      <c r="A1" s="592" t="s">
        <v>553</v>
      </c>
      <c r="F1" s="767" t="s">
        <v>2391</v>
      </c>
      <c r="G1" s="767"/>
    </row>
    <row r="2" ht="12"/>
    <row r="3" ht="12"/>
    <row r="4" spans="1:7" ht="12.75">
      <c r="A4" s="768" t="s">
        <v>2392</v>
      </c>
      <c r="B4" s="768"/>
      <c r="C4" s="768"/>
      <c r="D4" s="768"/>
      <c r="E4" s="768"/>
      <c r="F4" s="768"/>
      <c r="G4" s="768"/>
    </row>
    <row r="5" ht="12"/>
    <row r="6" ht="12"/>
    <row r="7" spans="1:8" ht="24">
      <c r="A7" s="594" t="s">
        <v>516</v>
      </c>
      <c r="B7" s="595" t="s">
        <v>2393</v>
      </c>
      <c r="C7" s="596" t="s">
        <v>2394</v>
      </c>
      <c r="D7" s="596" t="s">
        <v>2395</v>
      </c>
      <c r="E7" s="595" t="s">
        <v>2396</v>
      </c>
      <c r="F7" s="595" t="s">
        <v>2397</v>
      </c>
      <c r="G7" s="595" t="s">
        <v>2398</v>
      </c>
      <c r="H7" s="595" t="s">
        <v>2399</v>
      </c>
    </row>
    <row r="8" spans="1:8" s="597" customFormat="1" ht="12">
      <c r="A8" s="597" t="s">
        <v>2400</v>
      </c>
      <c r="B8" s="598" t="s">
        <v>2401</v>
      </c>
      <c r="C8" s="599">
        <v>341746</v>
      </c>
      <c r="D8" s="599">
        <v>740</v>
      </c>
      <c r="E8" s="599">
        <f aca="true" t="shared" si="0" ref="E8:E31">C8-D8</f>
        <v>341006</v>
      </c>
      <c r="F8" s="600">
        <f>E8/C8*100</f>
        <v>99.78346491253738</v>
      </c>
      <c r="G8" s="600">
        <f>100-F8</f>
        <v>0.21653508746261707</v>
      </c>
      <c r="H8" s="601">
        <f>G8/16</f>
        <v>0.013533442966413567</v>
      </c>
    </row>
    <row r="9" spans="1:8" s="597" customFormat="1" ht="12">
      <c r="A9" s="597" t="s">
        <v>2402</v>
      </c>
      <c r="B9" s="598" t="s">
        <v>2403</v>
      </c>
      <c r="C9" s="599">
        <v>319230</v>
      </c>
      <c r="D9" s="599">
        <v>195895</v>
      </c>
      <c r="E9" s="599">
        <f t="shared" si="0"/>
        <v>123335</v>
      </c>
      <c r="F9" s="600">
        <f>E9/C9*100</f>
        <v>38.63515333771888</v>
      </c>
      <c r="G9" s="600">
        <f>100-F9</f>
        <v>61.36484666228112</v>
      </c>
      <c r="H9" s="601">
        <f>G9/33</f>
        <v>1.8595408079479125</v>
      </c>
    </row>
    <row r="10" spans="1:8" s="597" customFormat="1" ht="12">
      <c r="A10" s="597" t="s">
        <v>2404</v>
      </c>
      <c r="B10" s="598" t="s">
        <v>2403</v>
      </c>
      <c r="C10" s="599">
        <v>0</v>
      </c>
      <c r="D10" s="599">
        <v>0</v>
      </c>
      <c r="E10" s="599">
        <f t="shared" si="0"/>
        <v>0</v>
      </c>
      <c r="F10" s="600"/>
      <c r="G10" s="600"/>
      <c r="H10" s="601"/>
    </row>
    <row r="11" spans="1:8" s="602" customFormat="1" ht="12">
      <c r="A11" s="602" t="s">
        <v>2405</v>
      </c>
      <c r="B11" s="603"/>
      <c r="C11" s="604">
        <f>SUM(C8:C10)</f>
        <v>660976</v>
      </c>
      <c r="D11" s="604">
        <f>SUM(D8:D10)</f>
        <v>196635</v>
      </c>
      <c r="E11" s="604">
        <f t="shared" si="0"/>
        <v>464341</v>
      </c>
      <c r="F11" s="605">
        <f aca="true" t="shared" si="1" ref="F11:F37">E11/C11*100</f>
        <v>70.25081092203045</v>
      </c>
      <c r="G11" s="605">
        <f aca="true" t="shared" si="2" ref="G11:G37">100-F11</f>
        <v>29.749189077969547</v>
      </c>
      <c r="H11" s="606"/>
    </row>
    <row r="12" spans="1:8" s="597" customFormat="1" ht="12">
      <c r="A12" s="597" t="s">
        <v>2406</v>
      </c>
      <c r="B12" s="598" t="s">
        <v>2401</v>
      </c>
      <c r="C12" s="599">
        <v>23110152</v>
      </c>
      <c r="D12" s="599">
        <v>0</v>
      </c>
      <c r="E12" s="599">
        <f t="shared" si="0"/>
        <v>23110152</v>
      </c>
      <c r="F12" s="600">
        <f t="shared" si="1"/>
        <v>100</v>
      </c>
      <c r="G12" s="600">
        <f t="shared" si="2"/>
        <v>0</v>
      </c>
      <c r="H12" s="601"/>
    </row>
    <row r="13" spans="1:8" s="597" customFormat="1" ht="11.25">
      <c r="A13" s="597" t="s">
        <v>2407</v>
      </c>
      <c r="B13" s="598" t="s">
        <v>2401</v>
      </c>
      <c r="C13" s="599">
        <v>2027699</v>
      </c>
      <c r="D13" s="599">
        <v>0</v>
      </c>
      <c r="E13" s="599">
        <f t="shared" si="0"/>
        <v>2027699</v>
      </c>
      <c r="F13" s="600">
        <f t="shared" si="1"/>
        <v>100</v>
      </c>
      <c r="G13" s="600">
        <f t="shared" si="2"/>
        <v>0</v>
      </c>
      <c r="H13" s="601"/>
    </row>
    <row r="14" spans="1:8" s="597" customFormat="1" ht="11.25">
      <c r="A14" s="597" t="s">
        <v>2408</v>
      </c>
      <c r="B14" s="598" t="s">
        <v>2409</v>
      </c>
      <c r="C14" s="599">
        <v>1253633</v>
      </c>
      <c r="D14" s="599">
        <v>121415</v>
      </c>
      <c r="E14" s="599">
        <f t="shared" si="0"/>
        <v>1132218</v>
      </c>
      <c r="F14" s="600">
        <f t="shared" si="1"/>
        <v>90.3149486332922</v>
      </c>
      <c r="G14" s="600">
        <f t="shared" si="2"/>
        <v>9.685051366707796</v>
      </c>
      <c r="H14" s="601">
        <f>G14/2</f>
        <v>4.842525683353898</v>
      </c>
    </row>
    <row r="15" spans="1:8" s="597" customFormat="1" ht="11.25">
      <c r="A15" s="597" t="s">
        <v>2410</v>
      </c>
      <c r="B15" s="598" t="s">
        <v>2409</v>
      </c>
      <c r="C15" s="599">
        <v>16295530</v>
      </c>
      <c r="D15" s="599">
        <v>1651826</v>
      </c>
      <c r="E15" s="599">
        <f t="shared" si="0"/>
        <v>14643704</v>
      </c>
      <c r="F15" s="600">
        <f t="shared" si="1"/>
        <v>89.86331834558311</v>
      </c>
      <c r="G15" s="600">
        <f t="shared" si="2"/>
        <v>10.13668165441689</v>
      </c>
      <c r="H15" s="601">
        <f>G15/3</f>
        <v>3.37889388480563</v>
      </c>
    </row>
    <row r="16" spans="1:8" s="597" customFormat="1" ht="11.25">
      <c r="A16" s="597" t="s">
        <v>2411</v>
      </c>
      <c r="B16" s="598" t="s">
        <v>2403</v>
      </c>
      <c r="C16" s="599">
        <v>5881</v>
      </c>
      <c r="D16" s="599">
        <v>414</v>
      </c>
      <c r="E16" s="599">
        <f t="shared" si="0"/>
        <v>5467</v>
      </c>
      <c r="F16" s="600">
        <f t="shared" si="1"/>
        <v>92.96038088760415</v>
      </c>
      <c r="G16" s="600">
        <f t="shared" si="2"/>
        <v>7.0396191123958545</v>
      </c>
      <c r="H16" s="601">
        <f>G16/3</f>
        <v>2.3465397041319513</v>
      </c>
    </row>
    <row r="17" spans="1:8" s="602" customFormat="1" ht="11.25">
      <c r="A17" s="602" t="s">
        <v>2412</v>
      </c>
      <c r="B17" s="603"/>
      <c r="C17" s="604">
        <f>SUM(C12:C16)</f>
        <v>42692895</v>
      </c>
      <c r="D17" s="604">
        <f>SUM(D12:D16)</f>
        <v>1773655</v>
      </c>
      <c r="E17" s="604">
        <f t="shared" si="0"/>
        <v>40919240</v>
      </c>
      <c r="F17" s="605">
        <f t="shared" si="1"/>
        <v>95.84554994455166</v>
      </c>
      <c r="G17" s="605">
        <f t="shared" si="2"/>
        <v>4.154450055448336</v>
      </c>
      <c r="H17" s="606"/>
    </row>
    <row r="18" spans="1:8" s="597" customFormat="1" ht="11.25">
      <c r="A18" s="597" t="s">
        <v>2413</v>
      </c>
      <c r="B18" s="598" t="s">
        <v>2401</v>
      </c>
      <c r="C18" s="599">
        <v>186242</v>
      </c>
      <c r="D18" s="599">
        <v>91589</v>
      </c>
      <c r="E18" s="599">
        <f t="shared" si="0"/>
        <v>94653</v>
      </c>
      <c r="F18" s="600">
        <f t="shared" si="1"/>
        <v>50.822585668109234</v>
      </c>
      <c r="G18" s="600">
        <f t="shared" si="2"/>
        <v>49.177414331890766</v>
      </c>
      <c r="H18" s="601">
        <f>G18/33</f>
        <v>1.4902246767239626</v>
      </c>
    </row>
    <row r="19" spans="1:8" s="597" customFormat="1" ht="11.25">
      <c r="A19" s="597" t="s">
        <v>2414</v>
      </c>
      <c r="B19" s="598" t="s">
        <v>2401</v>
      </c>
      <c r="C19" s="599">
        <v>131568</v>
      </c>
      <c r="D19" s="599">
        <v>75182</v>
      </c>
      <c r="E19" s="599">
        <f t="shared" si="0"/>
        <v>56386</v>
      </c>
      <c r="F19" s="600">
        <f t="shared" si="1"/>
        <v>42.85692569621792</v>
      </c>
      <c r="G19" s="600">
        <f t="shared" si="2"/>
        <v>57.14307430378208</v>
      </c>
      <c r="H19" s="601">
        <f>G19/14.5</f>
        <v>3.940901676122902</v>
      </c>
    </row>
    <row r="20" spans="1:8" s="597" customFormat="1" ht="11.25">
      <c r="A20" s="597" t="s">
        <v>2415</v>
      </c>
      <c r="B20" s="598" t="s">
        <v>2409</v>
      </c>
      <c r="C20" s="599">
        <v>323418</v>
      </c>
      <c r="D20" s="599">
        <v>0</v>
      </c>
      <c r="E20" s="599">
        <f t="shared" si="0"/>
        <v>323418</v>
      </c>
      <c r="F20" s="600">
        <f t="shared" si="1"/>
        <v>100</v>
      </c>
      <c r="G20" s="600">
        <f t="shared" si="2"/>
        <v>0</v>
      </c>
      <c r="H20" s="601"/>
    </row>
    <row r="21" spans="1:8" s="602" customFormat="1" ht="11.25">
      <c r="A21" s="602" t="s">
        <v>2416</v>
      </c>
      <c r="B21" s="603"/>
      <c r="C21" s="604">
        <f>SUM(C18:C20)</f>
        <v>641228</v>
      </c>
      <c r="D21" s="604">
        <f>SUM(D18:D20)</f>
        <v>166771</v>
      </c>
      <c r="E21" s="604">
        <f t="shared" si="0"/>
        <v>474457</v>
      </c>
      <c r="F21" s="605">
        <f t="shared" si="1"/>
        <v>73.99193422620347</v>
      </c>
      <c r="G21" s="605">
        <f t="shared" si="2"/>
        <v>26.00806577379653</v>
      </c>
      <c r="H21" s="606"/>
    </row>
    <row r="22" spans="1:8" s="597" customFormat="1" ht="11.25">
      <c r="A22" s="597" t="s">
        <v>2267</v>
      </c>
      <c r="B22" s="598" t="s">
        <v>2401</v>
      </c>
      <c r="C22" s="599">
        <v>57189</v>
      </c>
      <c r="D22" s="599">
        <v>33310</v>
      </c>
      <c r="E22" s="599">
        <f t="shared" si="0"/>
        <v>23879</v>
      </c>
      <c r="F22" s="600">
        <f t="shared" si="1"/>
        <v>41.754533214429344</v>
      </c>
      <c r="G22" s="600">
        <f t="shared" si="2"/>
        <v>58.245466785570656</v>
      </c>
      <c r="H22" s="601">
        <f>G22/20</f>
        <v>2.9122733392785327</v>
      </c>
    </row>
    <row r="23" spans="1:8" s="602" customFormat="1" ht="11.25">
      <c r="A23" s="602" t="s">
        <v>2417</v>
      </c>
      <c r="B23" s="603"/>
      <c r="C23" s="604">
        <f>SUM(C22)</f>
        <v>57189</v>
      </c>
      <c r="D23" s="604">
        <f>SUM(D22)</f>
        <v>33310</v>
      </c>
      <c r="E23" s="604">
        <f t="shared" si="0"/>
        <v>23879</v>
      </c>
      <c r="F23" s="605">
        <f t="shared" si="1"/>
        <v>41.754533214429344</v>
      </c>
      <c r="G23" s="605">
        <f t="shared" si="2"/>
        <v>58.245466785570656</v>
      </c>
      <c r="H23" s="606"/>
    </row>
    <row r="24" spans="1:8" s="597" customFormat="1" ht="11.25">
      <c r="A24" s="597" t="s">
        <v>2418</v>
      </c>
      <c r="B24" s="598" t="s">
        <v>2401</v>
      </c>
      <c r="C24" s="599">
        <v>1873393</v>
      </c>
      <c r="D24" s="599">
        <v>0</v>
      </c>
      <c r="E24" s="599">
        <f t="shared" si="0"/>
        <v>1873393</v>
      </c>
      <c r="F24" s="600">
        <f t="shared" si="1"/>
        <v>100</v>
      </c>
      <c r="G24" s="600">
        <f t="shared" si="2"/>
        <v>0</v>
      </c>
      <c r="H24" s="601"/>
    </row>
    <row r="25" spans="1:8" s="597" customFormat="1" ht="11.25">
      <c r="A25" s="597" t="s">
        <v>2419</v>
      </c>
      <c r="B25" s="598" t="s">
        <v>2409</v>
      </c>
      <c r="C25" s="599">
        <v>3626608</v>
      </c>
      <c r="D25" s="599">
        <v>621867</v>
      </c>
      <c r="E25" s="599">
        <f t="shared" si="0"/>
        <v>3004741</v>
      </c>
      <c r="F25" s="600">
        <f t="shared" si="1"/>
        <v>82.85265460176562</v>
      </c>
      <c r="G25" s="600">
        <f t="shared" si="2"/>
        <v>17.14734539823438</v>
      </c>
      <c r="H25" s="601">
        <f>G25/2</f>
        <v>8.57367269911719</v>
      </c>
    </row>
    <row r="26" spans="1:8" s="597" customFormat="1" ht="11.25">
      <c r="A26" s="597" t="s">
        <v>2420</v>
      </c>
      <c r="B26" s="598" t="s">
        <v>2409</v>
      </c>
      <c r="C26" s="599">
        <v>1406164</v>
      </c>
      <c r="D26" s="599">
        <v>255457</v>
      </c>
      <c r="E26" s="599">
        <f t="shared" si="0"/>
        <v>1150707</v>
      </c>
      <c r="F26" s="600">
        <f t="shared" si="1"/>
        <v>81.83305787945076</v>
      </c>
      <c r="G26" s="600">
        <f t="shared" si="2"/>
        <v>18.166942120549237</v>
      </c>
      <c r="H26" s="601">
        <f>G26/3</f>
        <v>6.055647373516412</v>
      </c>
    </row>
    <row r="27" spans="1:8" s="597" customFormat="1" ht="11.25">
      <c r="A27" s="597" t="s">
        <v>2421</v>
      </c>
      <c r="B27" s="598" t="s">
        <v>2401</v>
      </c>
      <c r="C27" s="599">
        <v>96775</v>
      </c>
      <c r="D27" s="599">
        <v>96775</v>
      </c>
      <c r="E27" s="599">
        <f t="shared" si="0"/>
        <v>0</v>
      </c>
      <c r="F27" s="600">
        <f t="shared" si="1"/>
        <v>0</v>
      </c>
      <c r="G27" s="600">
        <f t="shared" si="2"/>
        <v>100</v>
      </c>
      <c r="H27" s="601">
        <f>G27/33</f>
        <v>3.0303030303030303</v>
      </c>
    </row>
    <row r="28" spans="1:8" s="597" customFormat="1" ht="11.25">
      <c r="A28" s="597" t="s">
        <v>2422</v>
      </c>
      <c r="B28" s="598" t="s">
        <v>2401</v>
      </c>
      <c r="C28" s="599">
        <v>720259</v>
      </c>
      <c r="D28" s="599">
        <v>720259</v>
      </c>
      <c r="E28" s="599">
        <f t="shared" si="0"/>
        <v>0</v>
      </c>
      <c r="F28" s="600">
        <f t="shared" si="1"/>
        <v>0</v>
      </c>
      <c r="G28" s="600">
        <f t="shared" si="2"/>
        <v>100</v>
      </c>
      <c r="H28" s="601">
        <f>G28/14.5</f>
        <v>6.896551724137931</v>
      </c>
    </row>
    <row r="29" spans="1:8" s="597" customFormat="1" ht="11.25">
      <c r="A29" s="597" t="s">
        <v>2423</v>
      </c>
      <c r="B29" s="598" t="s">
        <v>2401</v>
      </c>
      <c r="C29" s="599">
        <v>3755</v>
      </c>
      <c r="D29" s="599">
        <v>3755</v>
      </c>
      <c r="E29" s="599">
        <f t="shared" si="0"/>
        <v>0</v>
      </c>
      <c r="F29" s="600">
        <f t="shared" si="1"/>
        <v>0</v>
      </c>
      <c r="G29" s="600">
        <f t="shared" si="2"/>
        <v>100</v>
      </c>
      <c r="H29" s="601">
        <f>G29/20</f>
        <v>5</v>
      </c>
    </row>
    <row r="30" spans="1:8" s="602" customFormat="1" ht="11.25">
      <c r="A30" s="602" t="s">
        <v>2424</v>
      </c>
      <c r="B30" s="603"/>
      <c r="C30" s="604">
        <f>SUM(C24:C29)</f>
        <v>7726954</v>
      </c>
      <c r="D30" s="604">
        <f>SUM(D24:D29)</f>
        <v>1698113</v>
      </c>
      <c r="E30" s="604">
        <f t="shared" si="0"/>
        <v>6028841</v>
      </c>
      <c r="F30" s="605">
        <f t="shared" si="1"/>
        <v>78.02351353457001</v>
      </c>
      <c r="G30" s="605">
        <f t="shared" si="2"/>
        <v>21.976486465429986</v>
      </c>
      <c r="H30" s="606"/>
    </row>
    <row r="31" spans="1:8" s="602" customFormat="1" ht="11.25">
      <c r="A31" s="602" t="s">
        <v>2425</v>
      </c>
      <c r="B31" s="603"/>
      <c r="C31" s="604">
        <f>SUM(C30,C23,C21,C17,C11)</f>
        <v>51779242</v>
      </c>
      <c r="D31" s="604">
        <f>SUM(D30,D23,D21,D17,D11)</f>
        <v>3868484</v>
      </c>
      <c r="E31" s="604">
        <f t="shared" si="0"/>
        <v>47910758</v>
      </c>
      <c r="F31" s="605">
        <f t="shared" si="1"/>
        <v>92.52889024524539</v>
      </c>
      <c r="G31" s="605">
        <f t="shared" si="2"/>
        <v>7.4711097547546075</v>
      </c>
      <c r="H31" s="606"/>
    </row>
    <row r="32" spans="1:8" s="597" customFormat="1" ht="14.25" customHeight="1">
      <c r="A32" s="597" t="s">
        <v>2426</v>
      </c>
      <c r="C32" s="597">
        <v>120387</v>
      </c>
      <c r="D32" s="597">
        <v>105541</v>
      </c>
      <c r="E32" s="597">
        <v>14846</v>
      </c>
      <c r="F32" s="605">
        <f t="shared" si="1"/>
        <v>12.331896301095634</v>
      </c>
      <c r="G32" s="605">
        <f t="shared" si="2"/>
        <v>87.66810369890436</v>
      </c>
      <c r="H32" s="598"/>
    </row>
    <row r="33" spans="1:8" s="597" customFormat="1" ht="11.25">
      <c r="A33" s="597" t="s">
        <v>2427</v>
      </c>
      <c r="C33" s="597">
        <v>4079967</v>
      </c>
      <c r="D33" s="597">
        <v>731007</v>
      </c>
      <c r="E33" s="597">
        <v>3348960</v>
      </c>
      <c r="F33" s="605">
        <f t="shared" si="1"/>
        <v>82.0830168479304</v>
      </c>
      <c r="G33" s="605">
        <f t="shared" si="2"/>
        <v>17.916983152069605</v>
      </c>
      <c r="H33" s="598"/>
    </row>
    <row r="34" spans="1:8" s="597" customFormat="1" ht="11.25">
      <c r="A34" s="597" t="s">
        <v>404</v>
      </c>
      <c r="C34" s="597">
        <v>1247117</v>
      </c>
      <c r="D34" s="597">
        <v>862983</v>
      </c>
      <c r="E34" s="597">
        <v>384134</v>
      </c>
      <c r="F34" s="605">
        <f t="shared" si="1"/>
        <v>30.801761181990138</v>
      </c>
      <c r="G34" s="605">
        <f t="shared" si="2"/>
        <v>69.19823881800986</v>
      </c>
      <c r="H34" s="598"/>
    </row>
    <row r="35" spans="1:8" s="597" customFormat="1" ht="11.25">
      <c r="A35" s="597" t="s">
        <v>405</v>
      </c>
      <c r="C35" s="597">
        <v>362993</v>
      </c>
      <c r="D35" s="597">
        <v>258388</v>
      </c>
      <c r="E35" s="597">
        <v>104605</v>
      </c>
      <c r="F35" s="605">
        <f t="shared" si="1"/>
        <v>28.817360114382375</v>
      </c>
      <c r="G35" s="605">
        <f t="shared" si="2"/>
        <v>71.18263988561762</v>
      </c>
      <c r="H35" s="598"/>
    </row>
    <row r="36" spans="1:8" s="597" customFormat="1" ht="11.25">
      <c r="A36" s="597" t="s">
        <v>406</v>
      </c>
      <c r="C36" s="597">
        <v>6953</v>
      </c>
      <c r="D36" s="597">
        <v>4989</v>
      </c>
      <c r="E36" s="597">
        <v>1964</v>
      </c>
      <c r="F36" s="605">
        <f t="shared" si="1"/>
        <v>28.246799942470872</v>
      </c>
      <c r="G36" s="605">
        <f t="shared" si="2"/>
        <v>71.75320005752913</v>
      </c>
      <c r="H36" s="598"/>
    </row>
    <row r="37" spans="1:8" s="597" customFormat="1" ht="12" customHeight="1">
      <c r="A37" s="607" t="s">
        <v>407</v>
      </c>
      <c r="C37" s="604">
        <f>SUM(C32:C36)</f>
        <v>5817417</v>
      </c>
      <c r="D37" s="604">
        <f>SUM(D32:D36)</f>
        <v>1962908</v>
      </c>
      <c r="E37" s="604">
        <f>SUM(E32:E36)</f>
        <v>3854509</v>
      </c>
      <c r="F37" s="605">
        <f t="shared" si="1"/>
        <v>66.2580832696023</v>
      </c>
      <c r="G37" s="605">
        <f t="shared" si="2"/>
        <v>33.741916730397705</v>
      </c>
      <c r="H37" s="598"/>
    </row>
    <row r="38" spans="6:8" s="597" customFormat="1" ht="12" thickBot="1">
      <c r="F38" s="605"/>
      <c r="G38" s="605"/>
      <c r="H38" s="598"/>
    </row>
    <row r="39" spans="1:7" ht="12" thickBot="1">
      <c r="A39" s="608" t="s">
        <v>408</v>
      </c>
      <c r="B39" s="609"/>
      <c r="C39" s="610">
        <f>SUM(C31+C37)</f>
        <v>57596659</v>
      </c>
      <c r="D39" s="610">
        <f>SUM(D31+D37)</f>
        <v>5831392</v>
      </c>
      <c r="E39" s="610">
        <f>SUM(E31+E37)</f>
        <v>51765267</v>
      </c>
      <c r="F39" s="611">
        <f>E39/C39*100</f>
        <v>89.8754682975622</v>
      </c>
      <c r="G39" s="611">
        <f>100-F39</f>
        <v>10.124531702437807</v>
      </c>
    </row>
    <row r="40" ht="11.25">
      <c r="G40" s="612"/>
    </row>
    <row r="42" ht="11.25">
      <c r="A42" s="592" t="s">
        <v>409</v>
      </c>
    </row>
  </sheetData>
  <mergeCells count="2">
    <mergeCell ref="F1:G1"/>
    <mergeCell ref="A4:G4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46">
      <selection activeCell="M19" sqref="M19"/>
    </sheetView>
  </sheetViews>
  <sheetFormatPr defaultColWidth="9.33203125" defaultRowHeight="12.75"/>
  <cols>
    <col min="1" max="1" width="35" style="523" customWidth="1"/>
    <col min="2" max="2" width="11.66015625" style="523" customWidth="1"/>
    <col min="3" max="3" width="14.66015625" style="523" customWidth="1"/>
    <col min="4" max="4" width="9.33203125" style="523" customWidth="1"/>
    <col min="5" max="5" width="13.5" style="523" customWidth="1"/>
    <col min="6" max="7" width="9.5" style="523" customWidth="1"/>
    <col min="8" max="8" width="7.66015625" style="523" customWidth="1"/>
    <col min="9" max="9" width="7.16015625" style="523" customWidth="1"/>
    <col min="10" max="16384" width="10.83203125" style="523" customWidth="1"/>
  </cols>
  <sheetData>
    <row r="1" spans="1:9" ht="12.75">
      <c r="A1" s="523" t="s">
        <v>553</v>
      </c>
      <c r="I1" s="556" t="s">
        <v>2307</v>
      </c>
    </row>
    <row r="2" ht="18" customHeight="1"/>
    <row r="3" spans="1:9" ht="35.25" customHeight="1">
      <c r="A3" s="781" t="s">
        <v>2308</v>
      </c>
      <c r="B3" s="781"/>
      <c r="C3" s="781"/>
      <c r="D3" s="781"/>
      <c r="E3" s="781"/>
      <c r="F3" s="781"/>
      <c r="G3" s="781"/>
      <c r="H3" s="781"/>
      <c r="I3" s="781"/>
    </row>
    <row r="4" ht="15.75" customHeight="1"/>
    <row r="5" spans="1:5" ht="15.75">
      <c r="A5" s="769" t="s">
        <v>2309</v>
      </c>
      <c r="B5" s="769"/>
      <c r="C5" s="769"/>
      <c r="D5" s="769"/>
      <c r="E5" s="769"/>
    </row>
    <row r="6" s="531" customFormat="1" ht="10.5" customHeight="1" thickBot="1"/>
    <row r="7" spans="1:5" ht="27.75" customHeight="1">
      <c r="A7" s="782" t="s">
        <v>516</v>
      </c>
      <c r="B7" s="783"/>
      <c r="C7" s="558" t="s">
        <v>2310</v>
      </c>
      <c r="D7" s="786" t="s">
        <v>2311</v>
      </c>
      <c r="E7" s="787"/>
    </row>
    <row r="8" spans="1:5" ht="18.75" customHeight="1" thickBot="1">
      <c r="A8" s="784"/>
      <c r="B8" s="785"/>
      <c r="C8" s="559" t="s">
        <v>2312</v>
      </c>
      <c r="D8" s="560" t="s">
        <v>2313</v>
      </c>
      <c r="E8" s="561" t="s">
        <v>2314</v>
      </c>
    </row>
    <row r="9" spans="1:4" ht="12.75">
      <c r="A9" s="562"/>
      <c r="B9" s="563"/>
      <c r="C9" s="562"/>
      <c r="D9" s="562"/>
    </row>
    <row r="10" spans="1:5" ht="14.25" customHeight="1">
      <c r="A10" s="780" t="s">
        <v>2315</v>
      </c>
      <c r="B10" s="780"/>
      <c r="C10" s="565">
        <v>2891</v>
      </c>
      <c r="D10" s="565">
        <v>855</v>
      </c>
      <c r="E10" s="565">
        <v>6789</v>
      </c>
    </row>
    <row r="11" spans="1:5" ht="14.25" customHeight="1">
      <c r="A11" s="780" t="s">
        <v>2316</v>
      </c>
      <c r="B11" s="780"/>
      <c r="C11" s="565">
        <v>730</v>
      </c>
      <c r="D11" s="565">
        <v>197</v>
      </c>
      <c r="E11" s="565">
        <v>3239</v>
      </c>
    </row>
    <row r="12" spans="1:5" ht="14.25" customHeight="1">
      <c r="A12" s="780" t="s">
        <v>2317</v>
      </c>
      <c r="B12" s="780"/>
      <c r="C12" s="565">
        <v>742</v>
      </c>
      <c r="D12" s="565"/>
      <c r="E12" s="565"/>
    </row>
    <row r="13" spans="1:5" ht="14.25" customHeight="1">
      <c r="A13" s="780" t="s">
        <v>2318</v>
      </c>
      <c r="B13" s="780"/>
      <c r="C13" s="566">
        <f>SUM(C10:C12)</f>
        <v>4363</v>
      </c>
      <c r="D13" s="566">
        <v>1053</v>
      </c>
      <c r="E13" s="566">
        <v>28</v>
      </c>
    </row>
    <row r="14" spans="1:5" ht="14.25" customHeight="1">
      <c r="A14" s="780" t="s">
        <v>2319</v>
      </c>
      <c r="B14" s="780"/>
      <c r="C14" s="565">
        <v>3503</v>
      </c>
      <c r="D14" s="565">
        <v>1028</v>
      </c>
      <c r="E14" s="565">
        <v>3184</v>
      </c>
    </row>
    <row r="15" spans="1:5" ht="14.25" customHeight="1">
      <c r="A15" s="780" t="s">
        <v>2320</v>
      </c>
      <c r="B15" s="780"/>
      <c r="C15" s="565">
        <v>1</v>
      </c>
      <c r="D15" s="565"/>
      <c r="E15" s="565">
        <v>303</v>
      </c>
    </row>
    <row r="16" spans="1:5" ht="14.25" customHeight="1">
      <c r="A16" s="780" t="s">
        <v>2321</v>
      </c>
      <c r="B16" s="780"/>
      <c r="C16" s="565">
        <v>645</v>
      </c>
      <c r="D16" s="565">
        <v>3</v>
      </c>
      <c r="E16" s="565">
        <v>811</v>
      </c>
    </row>
    <row r="17" ht="15.75" customHeight="1"/>
    <row r="18" ht="13.5" customHeight="1"/>
    <row r="19" spans="1:9" s="531" customFormat="1" ht="15.75">
      <c r="A19" s="769" t="s">
        <v>2322</v>
      </c>
      <c r="B19" s="769"/>
      <c r="C19" s="769"/>
      <c r="D19" s="769"/>
      <c r="E19" s="769"/>
      <c r="F19" s="769"/>
      <c r="G19" s="769"/>
      <c r="H19" s="523"/>
      <c r="I19" s="523"/>
    </row>
    <row r="20" s="531" customFormat="1" ht="13.5" thickBot="1"/>
    <row r="21" spans="1:7" ht="26.25" customHeight="1">
      <c r="A21" s="771" t="s">
        <v>516</v>
      </c>
      <c r="B21" s="771" t="s">
        <v>2323</v>
      </c>
      <c r="C21" s="771"/>
      <c r="D21" s="771" t="s">
        <v>2324</v>
      </c>
      <c r="E21" s="771"/>
      <c r="F21" s="771" t="s">
        <v>563</v>
      </c>
      <c r="G21" s="771"/>
    </row>
    <row r="22" spans="1:7" ht="19.5" customHeight="1" thickBot="1">
      <c r="A22" s="772"/>
      <c r="B22" s="567" t="s">
        <v>2313</v>
      </c>
      <c r="C22" s="568" t="s">
        <v>2314</v>
      </c>
      <c r="D22" s="567" t="s">
        <v>2313</v>
      </c>
      <c r="E22" s="568" t="s">
        <v>2314</v>
      </c>
      <c r="F22" s="567" t="s">
        <v>2313</v>
      </c>
      <c r="G22" s="568" t="s">
        <v>2314</v>
      </c>
    </row>
    <row r="23" spans="1:7" ht="15.75" customHeight="1">
      <c r="A23" s="562"/>
      <c r="B23" s="569"/>
      <c r="C23" s="569"/>
      <c r="D23" s="569"/>
      <c r="E23" s="569"/>
      <c r="F23" s="569"/>
      <c r="G23" s="569"/>
    </row>
    <row r="24" spans="1:7" ht="13.5" customHeight="1">
      <c r="A24" s="523" t="s">
        <v>2325</v>
      </c>
      <c r="B24" s="565">
        <v>4</v>
      </c>
      <c r="C24" s="565">
        <v>725</v>
      </c>
      <c r="D24" s="565">
        <v>483</v>
      </c>
      <c r="E24" s="565">
        <v>1029</v>
      </c>
      <c r="F24" s="565">
        <v>487</v>
      </c>
      <c r="G24" s="565">
        <v>1754</v>
      </c>
    </row>
    <row r="25" spans="1:7" ht="13.5" customHeight="1">
      <c r="A25" s="523" t="s">
        <v>2326</v>
      </c>
      <c r="B25" s="565">
        <v>17</v>
      </c>
      <c r="C25" s="565">
        <v>2479</v>
      </c>
      <c r="D25" s="565">
        <v>42</v>
      </c>
      <c r="E25" s="565">
        <v>2845</v>
      </c>
      <c r="F25" s="565">
        <v>59</v>
      </c>
      <c r="G25" s="565">
        <v>5324</v>
      </c>
    </row>
    <row r="26" spans="1:7" ht="13.5" customHeight="1">
      <c r="A26" s="523" t="s">
        <v>2327</v>
      </c>
      <c r="B26" s="565">
        <v>130</v>
      </c>
      <c r="C26" s="565">
        <v>3273</v>
      </c>
      <c r="D26" s="565">
        <v>24</v>
      </c>
      <c r="E26" s="565">
        <v>219</v>
      </c>
      <c r="F26" s="565">
        <v>154</v>
      </c>
      <c r="G26" s="565">
        <v>3492</v>
      </c>
    </row>
    <row r="27" spans="1:7" ht="13.5" customHeight="1">
      <c r="A27" s="570" t="s">
        <v>2328</v>
      </c>
      <c r="B27" s="565">
        <v>4</v>
      </c>
      <c r="C27" s="565">
        <v>8694</v>
      </c>
      <c r="D27" s="565"/>
      <c r="E27" s="565"/>
      <c r="F27" s="565">
        <v>4</v>
      </c>
      <c r="G27" s="565">
        <v>8694</v>
      </c>
    </row>
    <row r="28" spans="1:7" ht="13.5" customHeight="1">
      <c r="A28" s="570"/>
      <c r="B28" s="565"/>
      <c r="C28" s="565"/>
      <c r="D28" s="565"/>
      <c r="E28" s="565"/>
      <c r="F28" s="565"/>
      <c r="G28" s="565"/>
    </row>
    <row r="29" spans="1:7" ht="13.5" customHeight="1">
      <c r="A29" s="570"/>
      <c r="B29" s="565"/>
      <c r="C29" s="565"/>
      <c r="D29" s="565"/>
      <c r="E29" s="565"/>
      <c r="F29" s="565"/>
      <c r="G29" s="565"/>
    </row>
    <row r="30" spans="1:7" ht="12.75">
      <c r="A30" s="570"/>
      <c r="C30" s="564"/>
      <c r="G30" s="564"/>
    </row>
    <row r="31" spans="1:8" s="571" customFormat="1" ht="15.75" customHeight="1">
      <c r="A31" s="770" t="s">
        <v>2329</v>
      </c>
      <c r="B31" s="770"/>
      <c r="C31" s="770"/>
      <c r="D31" s="770"/>
      <c r="E31" s="770"/>
      <c r="F31" s="770"/>
      <c r="G31" s="770"/>
      <c r="H31" s="770"/>
    </row>
    <row r="32" ht="13.5" thickBot="1">
      <c r="A32" s="572"/>
    </row>
    <row r="33" spans="1:9" ht="23.25" customHeight="1">
      <c r="A33" s="773" t="s">
        <v>516</v>
      </c>
      <c r="B33" s="775" t="s">
        <v>2330</v>
      </c>
      <c r="C33" s="777" t="s">
        <v>2331</v>
      </c>
      <c r="D33" s="778"/>
      <c r="E33" s="778"/>
      <c r="F33" s="778"/>
      <c r="G33" s="778"/>
      <c r="H33" s="778"/>
      <c r="I33" s="779"/>
    </row>
    <row r="34" spans="1:9" s="531" customFormat="1" ht="28.5" customHeight="1" thickBot="1">
      <c r="A34" s="774"/>
      <c r="B34" s="776"/>
      <c r="C34" s="575" t="s">
        <v>2332</v>
      </c>
      <c r="D34" s="576" t="s">
        <v>2333</v>
      </c>
      <c r="E34" s="576" t="s">
        <v>2334</v>
      </c>
      <c r="F34" s="576" t="s">
        <v>2335</v>
      </c>
      <c r="G34" s="576" t="s">
        <v>2336</v>
      </c>
      <c r="H34" s="576" t="s">
        <v>2337</v>
      </c>
      <c r="I34" s="577" t="s">
        <v>2338</v>
      </c>
    </row>
    <row r="35" spans="1:9" s="531" customFormat="1" ht="12.75">
      <c r="A35" s="578"/>
      <c r="B35" s="563"/>
      <c r="C35" s="569"/>
      <c r="D35" s="579"/>
      <c r="E35" s="579"/>
      <c r="F35" s="579"/>
      <c r="G35" s="579"/>
      <c r="H35" s="579"/>
      <c r="I35" s="579"/>
    </row>
    <row r="36" spans="1:9" ht="20.25" customHeight="1">
      <c r="A36" s="570" t="s">
        <v>2339</v>
      </c>
      <c r="B36" s="565">
        <v>233</v>
      </c>
      <c r="C36" s="565">
        <v>79</v>
      </c>
      <c r="D36" s="565">
        <v>37</v>
      </c>
      <c r="E36" s="565">
        <v>6</v>
      </c>
      <c r="F36" s="565">
        <v>38</v>
      </c>
      <c r="G36" s="565">
        <v>47</v>
      </c>
      <c r="H36" s="565">
        <v>20</v>
      </c>
      <c r="I36" s="565">
        <v>6</v>
      </c>
    </row>
    <row r="37" ht="14.25" customHeight="1">
      <c r="A37" s="570"/>
    </row>
    <row r="38" spans="1:7" ht="15.75">
      <c r="A38" s="770" t="s">
        <v>2340</v>
      </c>
      <c r="B38" s="770"/>
      <c r="C38" s="770"/>
      <c r="D38" s="770"/>
      <c r="E38" s="770"/>
      <c r="F38" s="770"/>
      <c r="G38" s="770"/>
    </row>
    <row r="39" ht="6" customHeight="1" thickBot="1">
      <c r="A39" s="570"/>
    </row>
    <row r="40" spans="1:8" ht="34.5" customHeight="1" thickBot="1">
      <c r="A40" s="580" t="s">
        <v>516</v>
      </c>
      <c r="B40" s="581" t="s">
        <v>2341</v>
      </c>
      <c r="C40" s="582" t="s">
        <v>2342</v>
      </c>
      <c r="D40" s="582" t="s">
        <v>2343</v>
      </c>
      <c r="E40" s="582" t="s">
        <v>2344</v>
      </c>
      <c r="F40" s="582" t="s">
        <v>2345</v>
      </c>
      <c r="G40" s="582" t="s">
        <v>2346</v>
      </c>
      <c r="H40" s="583"/>
    </row>
    <row r="41" spans="1:8" ht="8.25" customHeight="1">
      <c r="A41" s="578"/>
      <c r="B41" s="562"/>
      <c r="C41" s="563"/>
      <c r="D41" s="563"/>
      <c r="E41" s="563"/>
      <c r="F41" s="563"/>
      <c r="G41" s="563"/>
      <c r="H41" s="563"/>
    </row>
    <row r="42" spans="1:8" ht="15" customHeight="1">
      <c r="A42" s="523" t="s">
        <v>2347</v>
      </c>
      <c r="B42" s="584">
        <v>1</v>
      </c>
      <c r="C42" s="584">
        <v>0</v>
      </c>
      <c r="D42" s="584">
        <v>0</v>
      </c>
      <c r="E42" s="584">
        <v>0</v>
      </c>
      <c r="F42" s="584">
        <v>0</v>
      </c>
      <c r="G42" s="584">
        <v>1</v>
      </c>
      <c r="H42" s="585"/>
    </row>
    <row r="43" spans="1:8" ht="15" customHeight="1">
      <c r="A43" s="523" t="s">
        <v>2348</v>
      </c>
      <c r="B43" s="584">
        <v>440</v>
      </c>
      <c r="C43" s="584">
        <v>368</v>
      </c>
      <c r="D43" s="584">
        <v>50</v>
      </c>
      <c r="E43" s="584">
        <v>3</v>
      </c>
      <c r="F43" s="584">
        <v>14</v>
      </c>
      <c r="G43" s="584">
        <v>5</v>
      </c>
      <c r="H43" s="585"/>
    </row>
    <row r="44" spans="1:8" ht="15" customHeight="1">
      <c r="A44" s="523" t="s">
        <v>2349</v>
      </c>
      <c r="B44" s="584">
        <v>162</v>
      </c>
      <c r="C44" s="584">
        <v>125</v>
      </c>
      <c r="D44" s="584">
        <v>31</v>
      </c>
      <c r="E44" s="584">
        <v>1</v>
      </c>
      <c r="F44" s="584">
        <v>5</v>
      </c>
      <c r="G44" s="584">
        <v>0</v>
      </c>
      <c r="H44" s="585"/>
    </row>
    <row r="45" spans="1:8" ht="15" customHeight="1">
      <c r="A45" s="523" t="s">
        <v>2350</v>
      </c>
      <c r="B45" s="584">
        <v>283</v>
      </c>
      <c r="C45" s="584">
        <v>137</v>
      </c>
      <c r="D45" s="584">
        <v>130</v>
      </c>
      <c r="E45" s="584">
        <v>4</v>
      </c>
      <c r="F45" s="584">
        <v>11</v>
      </c>
      <c r="G45" s="584">
        <v>1</v>
      </c>
      <c r="H45" s="585"/>
    </row>
    <row r="46" spans="1:8" ht="15" customHeight="1">
      <c r="A46" s="523" t="s">
        <v>2351</v>
      </c>
      <c r="B46" s="584">
        <v>36</v>
      </c>
      <c r="C46" s="584">
        <v>26</v>
      </c>
      <c r="D46" s="584">
        <v>10</v>
      </c>
      <c r="E46" s="584">
        <v>0</v>
      </c>
      <c r="F46" s="584">
        <v>0</v>
      </c>
      <c r="G46" s="584">
        <v>0</v>
      </c>
      <c r="H46" s="585"/>
    </row>
    <row r="47" spans="1:8" ht="15" customHeight="1">
      <c r="A47" s="523" t="s">
        <v>2352</v>
      </c>
      <c r="B47" s="584">
        <v>29</v>
      </c>
      <c r="C47" s="584">
        <v>21</v>
      </c>
      <c r="D47" s="584">
        <v>8</v>
      </c>
      <c r="E47" s="584">
        <v>0</v>
      </c>
      <c r="F47" s="584">
        <v>0</v>
      </c>
      <c r="G47" s="584">
        <v>0</v>
      </c>
      <c r="H47" s="585"/>
    </row>
    <row r="48" spans="1:8" ht="15" customHeight="1">
      <c r="A48" s="523" t="s">
        <v>2353</v>
      </c>
      <c r="B48" s="584">
        <v>4</v>
      </c>
      <c r="C48" s="584">
        <v>1</v>
      </c>
      <c r="D48" s="584">
        <v>3</v>
      </c>
      <c r="E48" s="584">
        <v>0</v>
      </c>
      <c r="F48" s="584">
        <v>0</v>
      </c>
      <c r="G48" s="584">
        <v>0</v>
      </c>
      <c r="H48" s="585"/>
    </row>
    <row r="49" spans="1:8" ht="15" customHeight="1">
      <c r="A49" s="523" t="s">
        <v>2354</v>
      </c>
      <c r="B49" s="584">
        <v>1</v>
      </c>
      <c r="C49" s="584">
        <v>1</v>
      </c>
      <c r="D49" s="584">
        <v>0</v>
      </c>
      <c r="E49" s="584">
        <v>0</v>
      </c>
      <c r="F49" s="584">
        <v>0</v>
      </c>
      <c r="G49" s="584">
        <v>0</v>
      </c>
      <c r="H49" s="585"/>
    </row>
    <row r="50" spans="1:8" ht="6" customHeight="1" thickBot="1">
      <c r="A50" s="570"/>
      <c r="B50" s="584"/>
      <c r="C50" s="584"/>
      <c r="D50" s="584"/>
      <c r="E50" s="584"/>
      <c r="F50" s="584"/>
      <c r="G50" s="584"/>
      <c r="H50" s="585"/>
    </row>
    <row r="51" spans="1:8" ht="15" customHeight="1" thickBot="1">
      <c r="A51" s="586" t="s">
        <v>563</v>
      </c>
      <c r="B51" s="587">
        <f aca="true" t="shared" si="0" ref="B51:G51">SUM(B42:B49)</f>
        <v>956</v>
      </c>
      <c r="C51" s="587">
        <f t="shared" si="0"/>
        <v>679</v>
      </c>
      <c r="D51" s="587">
        <f t="shared" si="0"/>
        <v>232</v>
      </c>
      <c r="E51" s="587">
        <f t="shared" si="0"/>
        <v>8</v>
      </c>
      <c r="F51" s="587">
        <f t="shared" si="0"/>
        <v>30</v>
      </c>
      <c r="G51" s="587">
        <f t="shared" si="0"/>
        <v>7</v>
      </c>
      <c r="H51" s="588"/>
    </row>
    <row r="52" spans="1:8" ht="23.25" customHeight="1">
      <c r="A52" s="570"/>
      <c r="H52" s="589"/>
    </row>
    <row r="53" spans="1:8" ht="15" customHeight="1">
      <c r="A53" s="570"/>
      <c r="C53" s="523" t="s">
        <v>2355</v>
      </c>
      <c r="H53" s="589"/>
    </row>
    <row r="54" spans="1:8" ht="15" customHeight="1">
      <c r="A54" s="570"/>
      <c r="H54" s="589"/>
    </row>
    <row r="55" spans="1:3" ht="15.75">
      <c r="A55" s="769" t="s">
        <v>2356</v>
      </c>
      <c r="B55" s="769"/>
      <c r="C55" s="769"/>
    </row>
    <row r="56" ht="13.5" thickBot="1">
      <c r="A56" s="531"/>
    </row>
    <row r="57" spans="1:3" ht="44.25" customHeight="1" thickBot="1">
      <c r="A57" s="580" t="s">
        <v>516</v>
      </c>
      <c r="B57" s="581" t="s">
        <v>2341</v>
      </c>
      <c r="C57" s="582" t="s">
        <v>2357</v>
      </c>
    </row>
    <row r="58" spans="1:3" ht="11.25" customHeight="1">
      <c r="A58" s="578"/>
      <c r="B58" s="562"/>
      <c r="C58" s="563"/>
    </row>
    <row r="59" spans="1:3" ht="15" customHeight="1">
      <c r="A59" s="523" t="s">
        <v>2347</v>
      </c>
      <c r="B59" s="590">
        <v>1</v>
      </c>
      <c r="C59" s="584">
        <v>15</v>
      </c>
    </row>
    <row r="60" spans="1:3" ht="15" customHeight="1">
      <c r="A60" s="523" t="s">
        <v>2348</v>
      </c>
      <c r="B60" s="590">
        <v>440</v>
      </c>
      <c r="C60" s="584">
        <v>14885</v>
      </c>
    </row>
    <row r="61" spans="1:3" ht="15" customHeight="1">
      <c r="A61" s="523" t="s">
        <v>2349</v>
      </c>
      <c r="B61" s="590">
        <v>162</v>
      </c>
      <c r="C61" s="584">
        <v>7343</v>
      </c>
    </row>
    <row r="62" spans="1:3" ht="15" customHeight="1">
      <c r="A62" s="523" t="s">
        <v>2350</v>
      </c>
      <c r="B62" s="590">
        <v>283</v>
      </c>
      <c r="C62" s="584">
        <v>16025</v>
      </c>
    </row>
    <row r="63" spans="1:3" ht="15" customHeight="1">
      <c r="A63" s="523" t="s">
        <v>2351</v>
      </c>
      <c r="B63" s="590">
        <v>36</v>
      </c>
      <c r="C63" s="584">
        <v>2305</v>
      </c>
    </row>
    <row r="64" spans="1:3" ht="15" customHeight="1">
      <c r="A64" s="523" t="s">
        <v>2352</v>
      </c>
      <c r="B64" s="590">
        <v>29</v>
      </c>
      <c r="C64" s="584">
        <v>2244</v>
      </c>
    </row>
    <row r="65" spans="1:3" ht="15" customHeight="1">
      <c r="A65" s="523" t="s">
        <v>2353</v>
      </c>
      <c r="B65" s="590">
        <v>4</v>
      </c>
      <c r="C65" s="584">
        <v>343</v>
      </c>
    </row>
    <row r="66" spans="1:3" ht="15" customHeight="1">
      <c r="A66" s="523" t="s">
        <v>2354</v>
      </c>
      <c r="B66" s="590">
        <v>1</v>
      </c>
      <c r="C66" s="584">
        <v>35</v>
      </c>
    </row>
    <row r="67" spans="2:3" ht="8.25" customHeight="1" thickBot="1">
      <c r="B67" s="584"/>
      <c r="C67" s="584"/>
    </row>
    <row r="68" spans="1:3" ht="17.25" customHeight="1" thickBot="1">
      <c r="A68" s="591" t="s">
        <v>2358</v>
      </c>
      <c r="B68" s="587">
        <f>SUM(B59:B66)</f>
        <v>956</v>
      </c>
      <c r="C68" s="587">
        <f>SUM(C59:C66)</f>
        <v>43195</v>
      </c>
    </row>
    <row r="69" spans="1:3" ht="12.75">
      <c r="A69" s="531"/>
      <c r="B69" s="531"/>
      <c r="C69" s="531"/>
    </row>
    <row r="70" spans="1:3" ht="25.5" customHeight="1">
      <c r="A70" s="531"/>
      <c r="B70" s="531"/>
      <c r="C70" s="531"/>
    </row>
    <row r="71" spans="1:5" ht="15.75">
      <c r="A71" s="769" t="s">
        <v>2359</v>
      </c>
      <c r="B71" s="769"/>
      <c r="C71" s="769"/>
      <c r="D71" s="769"/>
      <c r="E71" s="769"/>
    </row>
    <row r="72" ht="13.5" thickBot="1">
      <c r="A72" s="531"/>
    </row>
    <row r="73" spans="1:5" ht="18.75" customHeight="1">
      <c r="A73" s="771" t="s">
        <v>516</v>
      </c>
      <c r="B73" s="771" t="s">
        <v>2360</v>
      </c>
      <c r="C73" s="771"/>
      <c r="D73" s="771" t="s">
        <v>2361</v>
      </c>
      <c r="E73" s="771"/>
    </row>
    <row r="74" spans="1:5" ht="19.5" customHeight="1" thickBot="1">
      <c r="A74" s="772"/>
      <c r="B74" s="567" t="s">
        <v>2362</v>
      </c>
      <c r="C74" s="568" t="s">
        <v>2363</v>
      </c>
      <c r="D74" s="567" t="s">
        <v>2362</v>
      </c>
      <c r="E74" s="568" t="s">
        <v>2363</v>
      </c>
    </row>
    <row r="75" spans="1:5" ht="15.75" customHeight="1">
      <c r="A75" s="562"/>
      <c r="B75" s="569"/>
      <c r="C75" s="569"/>
      <c r="D75" s="569"/>
      <c r="E75" s="569"/>
    </row>
    <row r="76" spans="1:5" ht="15" customHeight="1">
      <c r="A76" s="523" t="s">
        <v>2364</v>
      </c>
      <c r="B76" s="523">
        <v>115.5</v>
      </c>
      <c r="C76" s="523">
        <v>688.9</v>
      </c>
      <c r="D76" s="523">
        <v>15.9</v>
      </c>
      <c r="E76" s="523">
        <v>161.2</v>
      </c>
    </row>
    <row r="77" spans="1:5" ht="15" customHeight="1">
      <c r="A77" s="523" t="s">
        <v>2365</v>
      </c>
      <c r="B77" s="523">
        <v>0.3</v>
      </c>
      <c r="C77" s="523">
        <v>3.7</v>
      </c>
      <c r="D77" s="523">
        <v>113.9</v>
      </c>
      <c r="E77" s="523">
        <v>585.7</v>
      </c>
    </row>
    <row r="78" spans="1:5" ht="15" customHeight="1">
      <c r="A78" s="531" t="s">
        <v>2366</v>
      </c>
      <c r="B78" s="531">
        <f>SUM(B76:B77)</f>
        <v>115.8</v>
      </c>
      <c r="C78" s="531">
        <f>SUM(C76:C77)</f>
        <v>692.6</v>
      </c>
      <c r="D78" s="531">
        <f>SUM(D76:D77)</f>
        <v>129.8</v>
      </c>
      <c r="E78" s="531">
        <f>SUM(E76:E77)</f>
        <v>746.9000000000001</v>
      </c>
    </row>
    <row r="79" spans="1:5" ht="15" customHeight="1">
      <c r="A79" s="570" t="s">
        <v>2367</v>
      </c>
      <c r="B79" s="523">
        <v>125.7</v>
      </c>
      <c r="C79" s="523">
        <v>201.9</v>
      </c>
      <c r="D79" s="523">
        <v>0.5</v>
      </c>
      <c r="E79" s="523">
        <v>3</v>
      </c>
    </row>
    <row r="80" spans="1:3" ht="15" customHeight="1">
      <c r="A80" s="570" t="s">
        <v>2368</v>
      </c>
      <c r="C80" s="523">
        <v>32.7</v>
      </c>
    </row>
    <row r="81" ht="15" customHeight="1">
      <c r="A81" s="570"/>
    </row>
    <row r="82" spans="1:5" ht="32.25" customHeight="1">
      <c r="A82" s="531"/>
      <c r="B82" s="531"/>
      <c r="C82" s="531"/>
      <c r="D82" s="531"/>
      <c r="E82" s="531"/>
    </row>
    <row r="83" spans="1:7" ht="17.25" customHeight="1">
      <c r="A83" s="769" t="s">
        <v>2369</v>
      </c>
      <c r="B83" s="769"/>
      <c r="C83" s="769"/>
      <c r="D83" s="769"/>
      <c r="E83" s="769"/>
      <c r="F83" s="769"/>
      <c r="G83" s="769"/>
    </row>
    <row r="84" ht="17.25" customHeight="1"/>
    <row r="85" spans="1:2" ht="14.25" customHeight="1">
      <c r="A85" s="523" t="s">
        <v>2370</v>
      </c>
      <c r="B85" s="523" t="s">
        <v>2371</v>
      </c>
    </row>
    <row r="86" spans="1:2" ht="14.25" customHeight="1">
      <c r="A86" s="523" t="s">
        <v>2372</v>
      </c>
      <c r="B86" s="523" t="s">
        <v>2373</v>
      </c>
    </row>
    <row r="87" spans="1:2" ht="14.25" customHeight="1">
      <c r="A87" s="523" t="s">
        <v>2374</v>
      </c>
      <c r="B87" s="523" t="s">
        <v>2375</v>
      </c>
    </row>
    <row r="88" spans="1:2" ht="14.25" customHeight="1">
      <c r="A88" s="523" t="s">
        <v>2376</v>
      </c>
      <c r="B88" s="523" t="s">
        <v>2377</v>
      </c>
    </row>
    <row r="89" spans="1:2" ht="14.25" customHeight="1">
      <c r="A89" s="523" t="s">
        <v>2378</v>
      </c>
      <c r="B89" s="523" t="s">
        <v>2379</v>
      </c>
    </row>
    <row r="90" spans="1:2" ht="14.25" customHeight="1">
      <c r="A90" s="523" t="s">
        <v>2380</v>
      </c>
      <c r="B90" s="523" t="s">
        <v>2381</v>
      </c>
    </row>
    <row r="91" spans="1:2" ht="14.25" customHeight="1">
      <c r="A91" s="523" t="s">
        <v>2382</v>
      </c>
      <c r="B91" s="523" t="s">
        <v>2383</v>
      </c>
    </row>
    <row r="92" spans="1:2" ht="14.25" customHeight="1">
      <c r="A92" s="523" t="s">
        <v>2384</v>
      </c>
      <c r="B92" s="523" t="s">
        <v>2385</v>
      </c>
    </row>
    <row r="93" spans="1:2" ht="14.25" customHeight="1">
      <c r="A93" s="523" t="s">
        <v>2386</v>
      </c>
      <c r="B93" s="523" t="s">
        <v>2387</v>
      </c>
    </row>
    <row r="94" spans="1:2" ht="14.25" customHeight="1">
      <c r="A94" s="523" t="s">
        <v>2388</v>
      </c>
      <c r="B94" s="523" t="s">
        <v>2387</v>
      </c>
    </row>
    <row r="95" spans="1:2" ht="14.25" customHeight="1">
      <c r="A95" s="523" t="s">
        <v>2389</v>
      </c>
      <c r="B95" s="523" t="s">
        <v>2387</v>
      </c>
    </row>
    <row r="96" spans="1:2" ht="14.25" customHeight="1">
      <c r="A96" s="523" t="s">
        <v>2390</v>
      </c>
      <c r="B96" s="523" t="s">
        <v>2390</v>
      </c>
    </row>
  </sheetData>
  <mergeCells count="27">
    <mergeCell ref="A3:I3"/>
    <mergeCell ref="A5:E5"/>
    <mergeCell ref="A7:B8"/>
    <mergeCell ref="D7:E7"/>
    <mergeCell ref="A10:B10"/>
    <mergeCell ref="A11:B11"/>
    <mergeCell ref="A12:B12"/>
    <mergeCell ref="A13:B13"/>
    <mergeCell ref="A14:B14"/>
    <mergeCell ref="A15:B15"/>
    <mergeCell ref="A16:B16"/>
    <mergeCell ref="A19:G19"/>
    <mergeCell ref="A21:A22"/>
    <mergeCell ref="B21:C21"/>
    <mergeCell ref="D21:E21"/>
    <mergeCell ref="F21:G21"/>
    <mergeCell ref="A31:H31"/>
    <mergeCell ref="A33:A34"/>
    <mergeCell ref="B33:B34"/>
    <mergeCell ref="C33:I33"/>
    <mergeCell ref="A83:G83"/>
    <mergeCell ref="A38:G38"/>
    <mergeCell ref="A55:C55"/>
    <mergeCell ref="A71:E71"/>
    <mergeCell ref="A73:A74"/>
    <mergeCell ref="B73:C73"/>
    <mergeCell ref="D73:E7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N65"/>
  <sheetViews>
    <sheetView zoomScale="75" zoomScaleNormal="75" workbookViewId="0" topLeftCell="A22">
      <selection activeCell="I42" sqref="I42"/>
    </sheetView>
  </sheetViews>
  <sheetFormatPr defaultColWidth="9.33203125" defaultRowHeight="12.75"/>
  <cols>
    <col min="1" max="1" width="53" style="613" customWidth="1"/>
    <col min="2" max="2" width="12.16015625" style="613" customWidth="1"/>
    <col min="3" max="3" width="9.66015625" style="614" customWidth="1"/>
    <col min="4" max="4" width="9.33203125" style="613" customWidth="1"/>
    <col min="5" max="5" width="13.16015625" style="613" customWidth="1"/>
    <col min="6" max="6" width="14.66015625" style="614" customWidth="1"/>
    <col min="7" max="7" width="9.33203125" style="613" customWidth="1"/>
    <col min="8" max="8" width="9" style="613" customWidth="1"/>
    <col min="9" max="9" width="53.33203125" style="613" customWidth="1"/>
    <col min="10" max="10" width="11.66015625" style="613" customWidth="1"/>
    <col min="11" max="11" width="9.66015625" style="613" customWidth="1"/>
    <col min="12" max="12" width="11.66015625" style="613" customWidth="1"/>
    <col min="13" max="13" width="9.66015625" style="613" customWidth="1"/>
    <col min="14" max="14" width="8" style="613" customWidth="1"/>
    <col min="15" max="16384" width="10.83203125" style="613" customWidth="1"/>
  </cols>
  <sheetData>
    <row r="1" spans="1:14" ht="12.75">
      <c r="A1" s="613" t="s">
        <v>553</v>
      </c>
      <c r="N1" s="615" t="s">
        <v>410</v>
      </c>
    </row>
    <row r="2" spans="1:14" ht="15" customHeight="1" thickBot="1">
      <c r="A2" s="788" t="s">
        <v>411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2:14" ht="4.5" customHeight="1" hidden="1" thickBot="1">
      <c r="B3" s="616"/>
      <c r="C3" s="617"/>
      <c r="D3" s="616"/>
      <c r="E3" s="616"/>
      <c r="F3" s="617"/>
      <c r="G3" s="616"/>
      <c r="H3" s="616"/>
      <c r="I3" s="616"/>
      <c r="J3" s="616"/>
      <c r="K3" s="616"/>
      <c r="L3" s="616"/>
      <c r="M3" s="616"/>
      <c r="N3" s="616"/>
    </row>
    <row r="4" spans="1:14" ht="14.25" customHeight="1" thickBot="1">
      <c r="A4" s="618" t="s">
        <v>10</v>
      </c>
      <c r="B4" s="619"/>
      <c r="C4" s="620"/>
      <c r="D4" s="619"/>
      <c r="E4" s="619"/>
      <c r="F4" s="620"/>
      <c r="G4" s="619"/>
      <c r="H4" s="619"/>
      <c r="I4" s="618" t="s">
        <v>412</v>
      </c>
      <c r="J4" s="619"/>
      <c r="K4" s="619"/>
      <c r="L4" s="619"/>
      <c r="M4" s="619"/>
      <c r="N4" s="619"/>
    </row>
    <row r="5" spans="1:14" s="623" customFormat="1" ht="59.25" customHeight="1" thickBot="1">
      <c r="A5" s="621" t="s">
        <v>516</v>
      </c>
      <c r="B5" s="621" t="s">
        <v>413</v>
      </c>
      <c r="C5" s="622" t="s">
        <v>414</v>
      </c>
      <c r="D5" s="621" t="s">
        <v>415</v>
      </c>
      <c r="E5" s="621" t="s">
        <v>1458</v>
      </c>
      <c r="F5" s="622" t="s">
        <v>416</v>
      </c>
      <c r="G5" s="621" t="s">
        <v>417</v>
      </c>
      <c r="H5" s="621" t="s">
        <v>418</v>
      </c>
      <c r="I5" s="621" t="s">
        <v>516</v>
      </c>
      <c r="J5" s="621" t="s">
        <v>413</v>
      </c>
      <c r="K5" s="621" t="s">
        <v>415</v>
      </c>
      <c r="L5" s="621" t="s">
        <v>1458</v>
      </c>
      <c r="M5" s="621" t="s">
        <v>417</v>
      </c>
      <c r="N5" s="621" t="s">
        <v>418</v>
      </c>
    </row>
    <row r="6" spans="1:14" ht="12" customHeight="1">
      <c r="A6" s="624" t="s">
        <v>419</v>
      </c>
      <c r="B6" s="625"/>
      <c r="C6" s="626"/>
      <c r="D6" s="627"/>
      <c r="H6" s="628"/>
      <c r="I6" s="629" t="s">
        <v>419</v>
      </c>
      <c r="J6" s="625"/>
      <c r="K6" s="627"/>
      <c r="N6" s="628"/>
    </row>
    <row r="7" spans="1:14" ht="12" customHeight="1">
      <c r="A7" s="630" t="s">
        <v>420</v>
      </c>
      <c r="B7" s="631">
        <f>'[3]Mérleg'!$D$5</f>
        <v>678522</v>
      </c>
      <c r="C7" s="632">
        <f aca="true" t="shared" si="0" ref="C7:C13">B7/$B$14*100</f>
        <v>47.40722005669119</v>
      </c>
      <c r="D7" s="632">
        <f aca="true" t="shared" si="1" ref="D7:D14">B7/B$62*100</f>
        <v>4.5624675014579585</v>
      </c>
      <c r="E7" s="633">
        <v>650805</v>
      </c>
      <c r="F7" s="614">
        <f aca="true" t="shared" si="2" ref="F7:F14">E7/$E$14*100</f>
        <v>49.66407562800764</v>
      </c>
      <c r="G7" s="634">
        <f aca="true" t="shared" si="3" ref="G7:G14">E7/E$62*100</f>
        <v>3.8999961887238483</v>
      </c>
      <c r="H7" s="635">
        <f aca="true" t="shared" si="4" ref="H7:H14">E7/B7*100</f>
        <v>95.91509192037988</v>
      </c>
      <c r="I7" s="636" t="s">
        <v>470</v>
      </c>
      <c r="J7" s="631">
        <f>'[3]Mérleg'!$J$5</f>
        <v>7207421</v>
      </c>
      <c r="K7" s="637">
        <f>J7/J$62*100</f>
        <v>57.193474531940765</v>
      </c>
      <c r="L7" s="633">
        <v>7655496</v>
      </c>
      <c r="M7" s="634">
        <f>L7/$L$62*100</f>
        <v>50.818547123166226</v>
      </c>
      <c r="N7" s="635">
        <f>L7/J7*100</f>
        <v>106.2168562097316</v>
      </c>
    </row>
    <row r="8" spans="1:14" ht="12" customHeight="1">
      <c r="A8" s="630" t="s">
        <v>421</v>
      </c>
      <c r="B8" s="631">
        <f>'[3]Mérleg'!$D$6</f>
        <v>242162</v>
      </c>
      <c r="C8" s="632">
        <f t="shared" si="0"/>
        <v>16.91946204156748</v>
      </c>
      <c r="D8" s="632">
        <f t="shared" si="1"/>
        <v>1.6283278288516247</v>
      </c>
      <c r="E8" s="633">
        <v>160769</v>
      </c>
      <c r="F8" s="614">
        <f t="shared" si="2"/>
        <v>12.268565506778774</v>
      </c>
      <c r="G8" s="634">
        <f t="shared" si="3"/>
        <v>0.963419898840581</v>
      </c>
      <c r="H8" s="635">
        <f t="shared" si="4"/>
        <v>66.38902883193894</v>
      </c>
      <c r="I8" s="636" t="s">
        <v>1621</v>
      </c>
      <c r="J8" s="631">
        <f>'[3]Mérleg'!$J$7</f>
        <v>39909</v>
      </c>
      <c r="K8" s="637">
        <f>J8/J$62*100</f>
        <v>0.3166922502647236</v>
      </c>
      <c r="L8" s="633">
        <v>36737</v>
      </c>
      <c r="M8" s="634">
        <f>L8/$L$62*100</f>
        <v>0.24386675476856853</v>
      </c>
      <c r="N8" s="635">
        <f>L8/J8*100</f>
        <v>92.05191811370868</v>
      </c>
    </row>
    <row r="9" spans="1:14" ht="12" customHeight="1">
      <c r="A9" s="630" t="s">
        <v>422</v>
      </c>
      <c r="B9" s="631">
        <f>'[3]Mérleg'!$D$7</f>
        <v>181470</v>
      </c>
      <c r="C9" s="632">
        <f t="shared" si="0"/>
        <v>12.67901147448093</v>
      </c>
      <c r="D9" s="632">
        <f t="shared" si="1"/>
        <v>1.2202271665319264</v>
      </c>
      <c r="E9" s="633">
        <v>205687</v>
      </c>
      <c r="F9" s="614">
        <f t="shared" si="2"/>
        <v>15.696337188094756</v>
      </c>
      <c r="G9" s="634">
        <f t="shared" si="3"/>
        <v>1.2325942733538342</v>
      </c>
      <c r="H9" s="635">
        <f t="shared" si="4"/>
        <v>113.34490549402105</v>
      </c>
      <c r="I9" s="636" t="s">
        <v>471</v>
      </c>
      <c r="J9" s="631">
        <f>'[3]Mérleg'!$J$6</f>
        <v>215963</v>
      </c>
      <c r="K9" s="637">
        <f>J9/J$62*100</f>
        <v>1.7137439786494397</v>
      </c>
      <c r="L9" s="633">
        <v>129950</v>
      </c>
      <c r="M9" s="634">
        <f>L9/$L$62*100</f>
        <v>0.8626312649964744</v>
      </c>
      <c r="N9" s="635">
        <f>L9/J9*100</f>
        <v>60.172344336761384</v>
      </c>
    </row>
    <row r="10" spans="1:14" ht="12" customHeight="1">
      <c r="A10" s="630" t="s">
        <v>423</v>
      </c>
      <c r="B10" s="631">
        <f>'[3]Mérleg'!$D$8</f>
        <v>94780</v>
      </c>
      <c r="C10" s="632">
        <f t="shared" si="0"/>
        <v>6.622123257570411</v>
      </c>
      <c r="D10" s="632">
        <f t="shared" si="1"/>
        <v>0.63731267341101</v>
      </c>
      <c r="E10" s="633">
        <v>101514</v>
      </c>
      <c r="F10" s="614">
        <f t="shared" si="2"/>
        <v>7.746712107776626</v>
      </c>
      <c r="G10" s="634">
        <f t="shared" si="3"/>
        <v>0.6083300114506076</v>
      </c>
      <c r="H10" s="635">
        <f t="shared" si="4"/>
        <v>107.10487444608567</v>
      </c>
      <c r="I10" s="636" t="s">
        <v>472</v>
      </c>
      <c r="J10" s="631">
        <f>'[3]Mérleg'!$J$8</f>
        <v>2534</v>
      </c>
      <c r="K10" s="637">
        <f>J10/J$62*100</f>
        <v>0.020108200209747417</v>
      </c>
      <c r="L10" s="633"/>
      <c r="M10" s="634"/>
      <c r="N10" s="635"/>
    </row>
    <row r="11" spans="1:14" ht="12" customHeight="1">
      <c r="A11" s="630" t="s">
        <v>424</v>
      </c>
      <c r="B11" s="631">
        <f>'[3]Mérleg'!$D$9</f>
        <v>3060</v>
      </c>
      <c r="C11" s="632">
        <f t="shared" si="0"/>
        <v>0.213797184724261</v>
      </c>
      <c r="D11" s="632">
        <f t="shared" si="1"/>
        <v>0.02057582591936791</v>
      </c>
      <c r="E11" s="633">
        <v>2637</v>
      </c>
      <c r="F11" s="614">
        <f t="shared" si="2"/>
        <v>0.2012341137991505</v>
      </c>
      <c r="G11" s="634">
        <f t="shared" si="3"/>
        <v>0.01580241385617011</v>
      </c>
      <c r="H11" s="635">
        <f t="shared" si="4"/>
        <v>86.1764705882353</v>
      </c>
      <c r="I11" s="638" t="s">
        <v>425</v>
      </c>
      <c r="J11" s="639">
        <f>SUM(J7:J10)</f>
        <v>7465827</v>
      </c>
      <c r="K11" s="640">
        <f>J11/J$62*100</f>
        <v>59.24401896106468</v>
      </c>
      <c r="L11" s="641">
        <f>SUM(L7:L10)</f>
        <v>7822183</v>
      </c>
      <c r="M11" s="642">
        <f>L11/$L$62*100</f>
        <v>51.92504514293126</v>
      </c>
      <c r="N11" s="643">
        <f>L11/J11*100</f>
        <v>104.77316176761127</v>
      </c>
    </row>
    <row r="12" spans="1:14" ht="12" customHeight="1">
      <c r="A12" s="630" t="s">
        <v>426</v>
      </c>
      <c r="B12" s="631">
        <f>'[3]Mérleg'!$D$10</f>
        <v>225292</v>
      </c>
      <c r="C12" s="632">
        <f t="shared" si="0"/>
        <v>15.740782791143207</v>
      </c>
      <c r="D12" s="632">
        <f t="shared" si="1"/>
        <v>1.5148918212504037</v>
      </c>
      <c r="E12" s="633">
        <v>181909</v>
      </c>
      <c r="F12" s="614">
        <f t="shared" si="2"/>
        <v>13.881796134656682</v>
      </c>
      <c r="G12" s="634">
        <f t="shared" si="3"/>
        <v>1.0901028828828396</v>
      </c>
      <c r="H12" s="635">
        <f t="shared" si="4"/>
        <v>80.74365712053691</v>
      </c>
      <c r="I12" s="638"/>
      <c r="J12" s="644"/>
      <c r="K12" s="644"/>
      <c r="L12" s="633"/>
      <c r="M12" s="634"/>
      <c r="N12" s="635"/>
    </row>
    <row r="13" spans="1:14" ht="12" customHeight="1">
      <c r="A13" s="630" t="s">
        <v>427</v>
      </c>
      <c r="B13" s="631">
        <f>'[3]Mérleg'!$D$11</f>
        <v>5977</v>
      </c>
      <c r="C13" s="632">
        <f t="shared" si="0"/>
        <v>0.417603193822519</v>
      </c>
      <c r="D13" s="632">
        <f t="shared" si="1"/>
        <v>0.04019010180394183</v>
      </c>
      <c r="E13" s="633">
        <v>7093</v>
      </c>
      <c r="F13" s="614">
        <f t="shared" si="2"/>
        <v>0.5412793208863764</v>
      </c>
      <c r="G13" s="634">
        <f t="shared" si="3"/>
        <v>0.04250531720963768</v>
      </c>
      <c r="H13" s="635">
        <f t="shared" si="4"/>
        <v>118.67157436841225</v>
      </c>
      <c r="I13" s="638" t="s">
        <v>428</v>
      </c>
      <c r="J13" s="644"/>
      <c r="K13" s="644"/>
      <c r="L13" s="633"/>
      <c r="M13" s="634"/>
      <c r="N13" s="635"/>
    </row>
    <row r="14" spans="1:14" ht="12" customHeight="1">
      <c r="A14" s="645" t="s">
        <v>429</v>
      </c>
      <c r="B14" s="639">
        <f>SUM(B7:B13)</f>
        <v>1431263</v>
      </c>
      <c r="C14" s="646">
        <f>SUM(C7:C13)</f>
        <v>99.99999999999999</v>
      </c>
      <c r="D14" s="646">
        <f t="shared" si="1"/>
        <v>9.623992919226234</v>
      </c>
      <c r="E14" s="641">
        <f>SUM(E7:E13)</f>
        <v>1310414</v>
      </c>
      <c r="F14" s="647">
        <f t="shared" si="2"/>
        <v>100</v>
      </c>
      <c r="G14" s="642">
        <f t="shared" si="3"/>
        <v>7.852750986317518</v>
      </c>
      <c r="H14" s="643">
        <f t="shared" si="4"/>
        <v>91.55647843897313</v>
      </c>
      <c r="I14" s="636" t="s">
        <v>470</v>
      </c>
      <c r="J14" s="631">
        <f>'[3]Mérleg'!$J$14</f>
        <v>2657303</v>
      </c>
      <c r="K14" s="637">
        <f>J14/J$62*100</f>
        <v>21.086653805036477</v>
      </c>
      <c r="L14" s="633">
        <v>2866898</v>
      </c>
      <c r="M14" s="634">
        <f aca="true" t="shared" si="5" ref="M14:M19">L14/$L$62*100</f>
        <v>19.030979979652656</v>
      </c>
      <c r="N14" s="635">
        <f aca="true" t="shared" si="6" ref="N14:N19">L14/J14*100</f>
        <v>107.88750850015975</v>
      </c>
    </row>
    <row r="15" spans="1:14" ht="13.5" customHeight="1">
      <c r="A15" s="630"/>
      <c r="B15" s="631"/>
      <c r="C15" s="632"/>
      <c r="D15" s="637"/>
      <c r="E15" s="633"/>
      <c r="G15" s="634"/>
      <c r="H15" s="635"/>
      <c r="I15" s="636" t="s">
        <v>519</v>
      </c>
      <c r="J15" s="631">
        <f>'[3]Mérleg'!$J$15</f>
        <v>225427</v>
      </c>
      <c r="K15" s="637">
        <f>J15/J$62*100</f>
        <v>1.7888442181068391</v>
      </c>
      <c r="L15" s="633">
        <v>395041</v>
      </c>
      <c r="M15" s="634">
        <f t="shared" si="5"/>
        <v>2.6223525783414563</v>
      </c>
      <c r="N15" s="635">
        <f t="shared" si="6"/>
        <v>175.24120890576552</v>
      </c>
    </row>
    <row r="16" spans="1:14" ht="12" customHeight="1">
      <c r="A16" s="645" t="s">
        <v>428</v>
      </c>
      <c r="B16" s="631"/>
      <c r="C16" s="632"/>
      <c r="D16" s="637"/>
      <c r="E16" s="633"/>
      <c r="G16" s="634"/>
      <c r="H16" s="635"/>
      <c r="I16" s="636" t="s">
        <v>430</v>
      </c>
      <c r="J16" s="631">
        <f>'[3]Mérleg'!$J$16</f>
        <v>1227098</v>
      </c>
      <c r="K16" s="637">
        <f>J16/J$62*100</f>
        <v>9.737463402123375</v>
      </c>
      <c r="L16" s="633">
        <v>1999164</v>
      </c>
      <c r="M16" s="634">
        <f t="shared" si="5"/>
        <v>13.270807004658804</v>
      </c>
      <c r="N16" s="635">
        <f t="shared" si="6"/>
        <v>162.9180391460177</v>
      </c>
    </row>
    <row r="17" spans="1:14" ht="12" customHeight="1">
      <c r="A17" s="630" t="s">
        <v>420</v>
      </c>
      <c r="B17" s="631">
        <f>'[3]Mérleg'!$D$13</f>
        <v>630779</v>
      </c>
      <c r="C17" s="637">
        <f aca="true" t="shared" si="7" ref="C17:C23">B17/B$24*100</f>
        <v>11.596839406739775</v>
      </c>
      <c r="D17" s="637">
        <f aca="true" t="shared" si="8" ref="D17:D25">B17/B$62*100</f>
        <v>4.241437548232997</v>
      </c>
      <c r="E17" s="633">
        <v>425270</v>
      </c>
      <c r="F17" s="614">
        <f aca="true" t="shared" si="9" ref="F17:F24">E17/$E$24*100</f>
        <v>9.699815934548424</v>
      </c>
      <c r="G17" s="634">
        <f aca="true" t="shared" si="10" ref="G17:G25">E17/E$62*100</f>
        <v>2.548461335082845</v>
      </c>
      <c r="H17" s="635">
        <f aca="true" t="shared" si="11" ref="H17:H25">E17/B17*100</f>
        <v>67.41980947368255</v>
      </c>
      <c r="I17" s="636" t="s">
        <v>431</v>
      </c>
      <c r="J17" s="631">
        <f>'[3]Mérleg'!$J$17</f>
        <v>601938</v>
      </c>
      <c r="K17" s="637">
        <f>J17/J$62*100</f>
        <v>4.776594245404475</v>
      </c>
      <c r="L17" s="633">
        <v>420919</v>
      </c>
      <c r="M17" s="634">
        <f t="shared" si="5"/>
        <v>2.794135355375537</v>
      </c>
      <c r="N17" s="635">
        <f t="shared" si="6"/>
        <v>69.92730148287697</v>
      </c>
    </row>
    <row r="18" spans="1:14" ht="12" customHeight="1">
      <c r="A18" s="630" t="s">
        <v>432</v>
      </c>
      <c r="B18" s="631">
        <f>'[3]Mérleg'!$D$14</f>
        <v>372079</v>
      </c>
      <c r="C18" s="637">
        <f t="shared" si="7"/>
        <v>6.84065323928084</v>
      </c>
      <c r="D18" s="637">
        <f t="shared" si="8"/>
        <v>2.5019061216511416</v>
      </c>
      <c r="E18" s="633">
        <v>405138</v>
      </c>
      <c r="F18" s="614">
        <f t="shared" si="9"/>
        <v>9.240633075672113</v>
      </c>
      <c r="G18" s="634">
        <f t="shared" si="10"/>
        <v>2.427818864186972</v>
      </c>
      <c r="H18" s="635">
        <f t="shared" si="11"/>
        <v>108.88494110121776</v>
      </c>
      <c r="I18" s="636" t="s">
        <v>433</v>
      </c>
      <c r="J18" s="631">
        <f>'[3]Mérleg'!$J$18</f>
        <v>89800</v>
      </c>
      <c r="K18" s="637">
        <f>J18/J$62*100</f>
        <v>0.7125952560518224</v>
      </c>
      <c r="L18" s="633">
        <v>3764</v>
      </c>
      <c r="M18" s="634">
        <f t="shared" si="5"/>
        <v>0.024986102973810927</v>
      </c>
      <c r="N18" s="635">
        <f t="shared" si="6"/>
        <v>4.191536748329621</v>
      </c>
    </row>
    <row r="19" spans="1:14" ht="12" customHeight="1">
      <c r="A19" s="630" t="s">
        <v>434</v>
      </c>
      <c r="B19" s="631">
        <f>'[3]Mérleg'!$D$15</f>
        <v>2345293</v>
      </c>
      <c r="C19" s="637">
        <f t="shared" si="7"/>
        <v>43.11809093636749</v>
      </c>
      <c r="D19" s="637">
        <f t="shared" si="8"/>
        <v>15.770045914350368</v>
      </c>
      <c r="E19" s="633">
        <v>2423310</v>
      </c>
      <c r="F19" s="614">
        <f t="shared" si="9"/>
        <v>55.27232335304757</v>
      </c>
      <c r="G19" s="634">
        <f t="shared" si="10"/>
        <v>14.521861024571706</v>
      </c>
      <c r="H19" s="635">
        <f t="shared" si="11"/>
        <v>103.32653531989394</v>
      </c>
      <c r="I19" s="638" t="s">
        <v>435</v>
      </c>
      <c r="J19" s="639">
        <f>SUM(J14:J18)</f>
        <v>4801566</v>
      </c>
      <c r="K19" s="640">
        <f>SUM(K14:K18)</f>
        <v>38.102150926722985</v>
      </c>
      <c r="L19" s="641">
        <f>SUM(L14:L18)</f>
        <v>5685786</v>
      </c>
      <c r="M19" s="642">
        <f t="shared" si="5"/>
        <v>37.74326102100227</v>
      </c>
      <c r="N19" s="643">
        <f t="shared" si="6"/>
        <v>118.4152420272886</v>
      </c>
    </row>
    <row r="20" spans="1:14" ht="12" customHeight="1">
      <c r="A20" s="630" t="s">
        <v>436</v>
      </c>
      <c r="B20" s="631">
        <f>'[3]Mérleg'!$D$16</f>
        <v>168270</v>
      </c>
      <c r="C20" s="637">
        <f t="shared" si="7"/>
        <v>3.093635277921589</v>
      </c>
      <c r="D20" s="637">
        <f t="shared" si="8"/>
        <v>1.1314687017817118</v>
      </c>
      <c r="E20" s="633">
        <v>517189</v>
      </c>
      <c r="F20" s="614">
        <f t="shared" si="9"/>
        <v>11.796360202631657</v>
      </c>
      <c r="G20" s="634">
        <f t="shared" si="10"/>
        <v>3.0992926127640357</v>
      </c>
      <c r="H20" s="635">
        <f t="shared" si="11"/>
        <v>307.35662922683787</v>
      </c>
      <c r="I20" s="638"/>
      <c r="J20" s="631"/>
      <c r="K20" s="637"/>
      <c r="L20" s="633"/>
      <c r="M20" s="634"/>
      <c r="N20" s="635"/>
    </row>
    <row r="21" spans="1:14" ht="12" customHeight="1">
      <c r="A21" s="630" t="s">
        <v>437</v>
      </c>
      <c r="B21" s="631">
        <f>'[3]Mérleg'!$D$17</f>
        <v>409634</v>
      </c>
      <c r="C21" s="637">
        <f t="shared" si="7"/>
        <v>7.5310999788205395</v>
      </c>
      <c r="D21" s="637">
        <f t="shared" si="8"/>
        <v>2.754430677991619</v>
      </c>
      <c r="E21" s="633">
        <v>457923</v>
      </c>
      <c r="F21" s="614">
        <f t="shared" si="9"/>
        <v>10.44458535094462</v>
      </c>
      <c r="G21" s="634">
        <f t="shared" si="10"/>
        <v>2.744136807075838</v>
      </c>
      <c r="H21" s="635">
        <f t="shared" si="11"/>
        <v>111.78832811729495</v>
      </c>
      <c r="I21" s="638" t="s">
        <v>438</v>
      </c>
      <c r="J21" s="639">
        <f>'[3]Mérleg'!$J$21</f>
        <v>11769</v>
      </c>
      <c r="K21" s="640">
        <f>J21/J62*100</f>
        <v>0.09339124241062247</v>
      </c>
      <c r="L21" s="641">
        <v>12584</v>
      </c>
      <c r="M21" s="642">
        <f>L21/$L$62*100</f>
        <v>0.0835348352344412</v>
      </c>
      <c r="N21" s="643">
        <f>L21/J21*100</f>
        <v>106.92497238507946</v>
      </c>
    </row>
    <row r="22" spans="1:14" ht="12" customHeight="1">
      <c r="A22" s="630" t="s">
        <v>439</v>
      </c>
      <c r="B22" s="631">
        <f>'[3]Mérleg'!$D$18</f>
        <v>1256476</v>
      </c>
      <c r="C22" s="637">
        <f t="shared" si="7"/>
        <v>23.100246505388995</v>
      </c>
      <c r="D22" s="637">
        <f t="shared" si="8"/>
        <v>8.448703087537162</v>
      </c>
      <c r="E22" s="633">
        <v>125669</v>
      </c>
      <c r="F22" s="614">
        <f t="shared" si="9"/>
        <v>2.8663347254185947</v>
      </c>
      <c r="G22" s="634">
        <f t="shared" si="10"/>
        <v>0.7530806017789311</v>
      </c>
      <c r="H22" s="635">
        <f t="shared" si="11"/>
        <v>10.001703176184822</v>
      </c>
      <c r="I22" s="638"/>
      <c r="J22" s="639"/>
      <c r="K22" s="640"/>
      <c r="L22" s="641"/>
      <c r="M22" s="642"/>
      <c r="N22" s="643"/>
    </row>
    <row r="23" spans="1:14" ht="12" customHeight="1">
      <c r="A23" s="630" t="s">
        <v>440</v>
      </c>
      <c r="B23" s="631">
        <f>'[3]Mérleg'!$D$19</f>
        <v>256701</v>
      </c>
      <c r="C23" s="637">
        <f t="shared" si="7"/>
        <v>4.719434655480774</v>
      </c>
      <c r="D23" s="637">
        <f t="shared" si="8"/>
        <v>1.7260898984730921</v>
      </c>
      <c r="E23" s="633">
        <v>29811</v>
      </c>
      <c r="F23" s="614">
        <f t="shared" si="9"/>
        <v>0.6799473577370213</v>
      </c>
      <c r="G23" s="634">
        <f t="shared" si="10"/>
        <v>0.17864458076082182</v>
      </c>
      <c r="H23" s="635">
        <f t="shared" si="11"/>
        <v>11.61312188109902</v>
      </c>
      <c r="I23" s="638" t="s">
        <v>515</v>
      </c>
      <c r="J23" s="639">
        <f>'[3]Mérleg'!$J$20</f>
        <v>878</v>
      </c>
      <c r="K23" s="640">
        <f>J23/J62*100</f>
        <v>0.006967245376542317</v>
      </c>
      <c r="L23" s="641">
        <v>4100</v>
      </c>
      <c r="M23" s="642">
        <f>L23/$L$62*100</f>
        <v>0.027216530869453987</v>
      </c>
      <c r="N23" s="643">
        <f>L23/J23*100</f>
        <v>466.9703872437358</v>
      </c>
    </row>
    <row r="24" spans="1:14" ht="12" customHeight="1">
      <c r="A24" s="645" t="s">
        <v>441</v>
      </c>
      <c r="B24" s="639">
        <f>SUM(B17:B23)</f>
        <v>5439232</v>
      </c>
      <c r="C24" s="640">
        <f>SUM(C17:C23)</f>
        <v>99.99999999999999</v>
      </c>
      <c r="D24" s="640">
        <f t="shared" si="8"/>
        <v>36.57408195001809</v>
      </c>
      <c r="E24" s="641">
        <f>SUM(E17:E23)</f>
        <v>4384310</v>
      </c>
      <c r="F24" s="647">
        <f t="shared" si="9"/>
        <v>100</v>
      </c>
      <c r="G24" s="642">
        <f t="shared" si="10"/>
        <v>26.273295826221148</v>
      </c>
      <c r="H24" s="643">
        <f t="shared" si="11"/>
        <v>80.60531339718548</v>
      </c>
      <c r="I24" s="638"/>
      <c r="J24" s="639"/>
      <c r="K24" s="640"/>
      <c r="L24" s="641"/>
      <c r="M24" s="642"/>
      <c r="N24" s="643"/>
    </row>
    <row r="25" spans="1:14" ht="12" customHeight="1">
      <c r="A25" s="645" t="s">
        <v>442</v>
      </c>
      <c r="B25" s="639">
        <f>B24+B14</f>
        <v>6870495</v>
      </c>
      <c r="C25" s="640">
        <v>100</v>
      </c>
      <c r="D25" s="640">
        <f t="shared" si="8"/>
        <v>46.19807486924433</v>
      </c>
      <c r="E25" s="641">
        <f>SUM(E24+E14)</f>
        <v>5694724</v>
      </c>
      <c r="F25" s="647">
        <v>100</v>
      </c>
      <c r="G25" s="642">
        <f t="shared" si="10"/>
        <v>34.12604681253867</v>
      </c>
      <c r="H25" s="643">
        <f t="shared" si="11"/>
        <v>82.88666246027397</v>
      </c>
      <c r="I25" s="638" t="s">
        <v>467</v>
      </c>
      <c r="J25" s="639">
        <f>'[3]Mérleg'!$J$23</f>
        <v>584216</v>
      </c>
      <c r="K25" s="640">
        <f>J25/J62*100</f>
        <v>4.635963809683424</v>
      </c>
      <c r="L25" s="641">
        <v>819544</v>
      </c>
      <c r="M25" s="642">
        <f>L25/$L$62*100</f>
        <v>5.440279164603853</v>
      </c>
      <c r="N25" s="643">
        <f>L25/J25*100</f>
        <v>140.2809919618771</v>
      </c>
    </row>
    <row r="26" spans="1:14" ht="6" customHeight="1">
      <c r="A26" s="636"/>
      <c r="B26" s="631"/>
      <c r="C26" s="632"/>
      <c r="D26" s="637"/>
      <c r="E26" s="633"/>
      <c r="G26" s="634"/>
      <c r="H26" s="635"/>
      <c r="I26" s="636"/>
      <c r="J26" s="639"/>
      <c r="K26" s="640"/>
      <c r="L26" s="641"/>
      <c r="M26" s="642"/>
      <c r="N26" s="643"/>
    </row>
    <row r="27" spans="1:14" ht="12" customHeight="1">
      <c r="A27" s="636" t="s">
        <v>443</v>
      </c>
      <c r="B27" s="631">
        <f>'[3]Mérleg'!$D$31</f>
        <v>848255</v>
      </c>
      <c r="C27" s="637">
        <f>B27/B31*100</f>
        <v>36.2002758587726</v>
      </c>
      <c r="D27" s="637">
        <f>B27/B$62*100</f>
        <v>5.703773599749486</v>
      </c>
      <c r="E27" s="633">
        <v>864893</v>
      </c>
      <c r="F27" s="614">
        <f>E27/$E$31*100</f>
        <v>36.52825461611657</v>
      </c>
      <c r="G27" s="634">
        <f>E27/E$62*100</f>
        <v>5.182934064203463</v>
      </c>
      <c r="H27" s="635">
        <f>E27/B27*100</f>
        <v>101.96143848253179</v>
      </c>
      <c r="I27" s="638" t="s">
        <v>444</v>
      </c>
      <c r="J27" s="639">
        <f>'[3]Mérleg'!$J$24</f>
        <v>306772</v>
      </c>
      <c r="K27" s="640">
        <f>J27/J62*100</f>
        <v>2.434346012132847</v>
      </c>
      <c r="L27" s="641">
        <v>624899</v>
      </c>
      <c r="M27" s="642">
        <f>L27/$L$62*100</f>
        <v>4.148190957022177</v>
      </c>
      <c r="N27" s="643">
        <f>L27/J27*100</f>
        <v>203.70144602506096</v>
      </c>
    </row>
    <row r="28" spans="1:14" ht="12" customHeight="1">
      <c r="A28" s="636" t="s">
        <v>445</v>
      </c>
      <c r="B28" s="631">
        <f>'[3]Mérleg'!$D$32</f>
        <v>1127628</v>
      </c>
      <c r="C28" s="637">
        <f>B28/B31*100</f>
        <v>48.12284592024336</v>
      </c>
      <c r="D28" s="637">
        <f>B28/B$62*100</f>
        <v>7.582312885557189</v>
      </c>
      <c r="E28" s="633">
        <v>1146455</v>
      </c>
      <c r="F28" s="614">
        <f>E28/$E$31*100</f>
        <v>48.41986251006763</v>
      </c>
      <c r="G28" s="634">
        <f>E28/E$62*100</f>
        <v>6.870214780991847</v>
      </c>
      <c r="H28" s="635">
        <f>E28/B28*100</f>
        <v>101.6696109000486</v>
      </c>
      <c r="I28" s="636"/>
      <c r="J28" s="639"/>
      <c r="K28" s="640"/>
      <c r="L28" s="641"/>
      <c r="M28" s="642"/>
      <c r="N28" s="643"/>
    </row>
    <row r="29" spans="1:14" ht="12" customHeight="1">
      <c r="A29" s="636" t="s">
        <v>446</v>
      </c>
      <c r="B29" s="631">
        <f>'[3]Mérleg'!$D$33</f>
        <v>367343</v>
      </c>
      <c r="C29" s="637">
        <f>B29/B31*100</f>
        <v>15.676792868641037</v>
      </c>
      <c r="D29" s="637">
        <f>B29/B$62*100</f>
        <v>2.4700606603589432</v>
      </c>
      <c r="E29" s="633">
        <v>356389</v>
      </c>
      <c r="F29" s="614">
        <f>E29/$E$31*100</f>
        <v>15.0518828738158</v>
      </c>
      <c r="G29" s="634">
        <f>E29/E$62*100</f>
        <v>2.135686944173913</v>
      </c>
      <c r="H29" s="635">
        <f>E29/B29*100</f>
        <v>97.01804580460224</v>
      </c>
      <c r="I29" s="638" t="s">
        <v>504</v>
      </c>
      <c r="J29" s="639">
        <f>'[3]Mérleg'!$J$30</f>
        <v>2628</v>
      </c>
      <c r="K29" s="640">
        <f>J29/J62*100</f>
        <v>0.020854123974434178</v>
      </c>
      <c r="L29" s="641">
        <v>869</v>
      </c>
      <c r="M29" s="642">
        <f>L29/$L$62*100</f>
        <v>0.005768576908672076</v>
      </c>
      <c r="N29" s="643">
        <f>L29/J29*100</f>
        <v>33.06697108066971</v>
      </c>
    </row>
    <row r="30" spans="1:14" ht="12" customHeight="1">
      <c r="A30" s="636" t="s">
        <v>447</v>
      </c>
      <c r="B30" s="631">
        <f>'[3]Mérleg'!$D$34</f>
        <v>2</v>
      </c>
      <c r="C30" s="637"/>
      <c r="D30" s="637"/>
      <c r="E30" s="633"/>
      <c r="G30" s="634"/>
      <c r="H30" s="635"/>
      <c r="I30" s="638"/>
      <c r="J30" s="639"/>
      <c r="K30" s="640"/>
      <c r="L30" s="641"/>
      <c r="M30" s="642"/>
      <c r="N30" s="643"/>
    </row>
    <row r="31" spans="1:14" ht="26.25" customHeight="1">
      <c r="A31" s="638" t="s">
        <v>448</v>
      </c>
      <c r="B31" s="639">
        <f>SUM(B27:B30)</f>
        <v>2343228</v>
      </c>
      <c r="C31" s="640">
        <f>SUM(C27:C30)</f>
        <v>99.999914647657</v>
      </c>
      <c r="D31" s="640">
        <f>B31/B$62*100</f>
        <v>15.756160593917853</v>
      </c>
      <c r="E31" s="641">
        <f>SUM(E27:E30)</f>
        <v>2367737</v>
      </c>
      <c r="F31" s="647">
        <f>E31/$E$31*100</f>
        <v>100</v>
      </c>
      <c r="G31" s="642">
        <f>E31/E$62*100</f>
        <v>14.188835789369225</v>
      </c>
      <c r="H31" s="643">
        <f>E31/B31*100</f>
        <v>101.04595028738134</v>
      </c>
      <c r="I31" s="645" t="s">
        <v>449</v>
      </c>
      <c r="J31" s="639">
        <f>'[3]Mérleg'!$J$31</f>
        <v>17631</v>
      </c>
      <c r="K31" s="640">
        <f>J31/J62*100</f>
        <v>0.1399083180339608</v>
      </c>
      <c r="L31" s="641">
        <v>16525</v>
      </c>
      <c r="M31" s="642">
        <f>L31/$L$62*100</f>
        <v>0.10969589576042124</v>
      </c>
      <c r="N31" s="643">
        <f>L31/J31*100</f>
        <v>93.72695819862741</v>
      </c>
    </row>
    <row r="32" spans="1:14" ht="3" customHeight="1">
      <c r="A32" s="636"/>
      <c r="B32" s="631"/>
      <c r="C32" s="632"/>
      <c r="D32" s="637"/>
      <c r="E32" s="633"/>
      <c r="G32" s="634"/>
      <c r="H32" s="635"/>
      <c r="I32" s="636"/>
      <c r="J32" s="639"/>
      <c r="K32" s="640"/>
      <c r="L32" s="641"/>
      <c r="M32" s="642"/>
      <c r="N32" s="643"/>
    </row>
    <row r="33" spans="1:14" ht="12" customHeight="1">
      <c r="A33" s="636" t="s">
        <v>450</v>
      </c>
      <c r="B33" s="631">
        <f>'[3]Mérleg'!$D$36</f>
        <v>3537595</v>
      </c>
      <c r="C33" s="637">
        <f>B33/B$45*100</f>
        <v>84.85891370074238</v>
      </c>
      <c r="D33" s="637">
        <f>B33/B$62*100</f>
        <v>23.787234932426905</v>
      </c>
      <c r="E33" s="633">
        <v>3825701</v>
      </c>
      <c r="F33" s="614">
        <f aca="true" t="shared" si="12" ref="F33:F42">E33/$E$45*100</f>
        <v>79.07700047788896</v>
      </c>
      <c r="G33" s="634">
        <f aca="true" t="shared" si="13" ref="G33:G42">E33/E$62*100</f>
        <v>22.925790857779234</v>
      </c>
      <c r="H33" s="635">
        <f>E33/B33*100</f>
        <v>108.14412051125129</v>
      </c>
      <c r="I33" s="638" t="s">
        <v>451</v>
      </c>
      <c r="J33" s="639">
        <f>'[3]Mérleg'!$J$32</f>
        <v>-589463</v>
      </c>
      <c r="K33" s="640">
        <f>J33/J62*100</f>
        <v>-4.677600639399502</v>
      </c>
      <c r="L33" s="641">
        <v>77884</v>
      </c>
      <c r="M33" s="642">
        <f>L33/$L$62*100</f>
        <v>0.5170078756674522</v>
      </c>
      <c r="N33" s="643">
        <f>L33/J33*100</f>
        <v>-13.212703765970044</v>
      </c>
    </row>
    <row r="34" spans="1:14" ht="12" customHeight="1">
      <c r="A34" s="630" t="s">
        <v>452</v>
      </c>
      <c r="B34" s="631">
        <f>'[3]Mérleg'!$D$37</f>
        <v>96741</v>
      </c>
      <c r="C34" s="637">
        <f>B34/B$45*100</f>
        <v>2.320598081556401</v>
      </c>
      <c r="D34" s="637">
        <f>B34/B$62*100</f>
        <v>0.6504986847273109</v>
      </c>
      <c r="E34" s="633">
        <v>97605</v>
      </c>
      <c r="F34" s="614">
        <f t="shared" si="12"/>
        <v>2.017489247498524</v>
      </c>
      <c r="G34" s="634">
        <f t="shared" si="13"/>
        <v>0.5849050452906649</v>
      </c>
      <c r="H34" s="635">
        <f>E34/B34*100</f>
        <v>100.89310633547306</v>
      </c>
      <c r="I34" s="636"/>
      <c r="J34" s="631"/>
      <c r="K34" s="637"/>
      <c r="L34" s="633"/>
      <c r="M34" s="634"/>
      <c r="N34" s="635"/>
    </row>
    <row r="35" spans="1:14" ht="12" customHeight="1">
      <c r="A35" s="636" t="s">
        <v>453</v>
      </c>
      <c r="B35" s="631">
        <f>'[3]Mérleg'!$D$38</f>
        <v>33739</v>
      </c>
      <c r="C35" s="637">
        <f>B35/B$45*100</f>
        <v>0.8093224038787218</v>
      </c>
      <c r="D35" s="637">
        <f>B35/B$62*100</f>
        <v>0.2268652910763248</v>
      </c>
      <c r="E35" s="633">
        <v>24913</v>
      </c>
      <c r="F35" s="614">
        <f t="shared" si="12"/>
        <v>0.5149501523787791</v>
      </c>
      <c r="G35" s="634">
        <f t="shared" si="13"/>
        <v>0.14929296033324457</v>
      </c>
      <c r="H35" s="635">
        <f>E35/B35*100</f>
        <v>73.84036278490768</v>
      </c>
      <c r="I35" s="638"/>
      <c r="J35" s="639"/>
      <c r="K35" s="640"/>
      <c r="L35" s="633"/>
      <c r="M35" s="634"/>
      <c r="N35" s="635"/>
    </row>
    <row r="36" spans="1:14" ht="12" customHeight="1">
      <c r="A36" s="636" t="s">
        <v>454</v>
      </c>
      <c r="B36" s="631"/>
      <c r="C36" s="637"/>
      <c r="D36" s="637"/>
      <c r="E36" s="633">
        <v>228740</v>
      </c>
      <c r="F36" s="614">
        <f t="shared" si="12"/>
        <v>4.728041498620075</v>
      </c>
      <c r="G36" s="634">
        <f t="shared" si="13"/>
        <v>1.370741048714581</v>
      </c>
      <c r="H36" s="635"/>
      <c r="I36" s="638"/>
      <c r="J36" s="639"/>
      <c r="K36" s="640"/>
      <c r="L36" s="633"/>
      <c r="M36" s="634"/>
      <c r="N36" s="635"/>
    </row>
    <row r="37" spans="1:14" ht="12" customHeight="1">
      <c r="A37" s="636" t="s">
        <v>455</v>
      </c>
      <c r="B37" s="631"/>
      <c r="C37" s="637"/>
      <c r="D37" s="637"/>
      <c r="E37" s="633">
        <v>33388</v>
      </c>
      <c r="F37" s="614">
        <f t="shared" si="12"/>
        <v>0.6901278725012112</v>
      </c>
      <c r="G37" s="634">
        <f t="shared" si="13"/>
        <v>0.20008001282889937</v>
      </c>
      <c r="H37" s="635"/>
      <c r="I37" s="638"/>
      <c r="J37" s="639"/>
      <c r="K37" s="640"/>
      <c r="L37" s="633"/>
      <c r="M37" s="634"/>
      <c r="N37" s="635"/>
    </row>
    <row r="38" spans="1:14" ht="12" customHeight="1">
      <c r="A38" s="636" t="s">
        <v>456</v>
      </c>
      <c r="B38" s="631">
        <f>'[3]Mérleg'!$D$39</f>
        <v>123130</v>
      </c>
      <c r="C38" s="637">
        <f>B38/B$45*100</f>
        <v>2.9536105868456985</v>
      </c>
      <c r="D38" s="637">
        <f>B38/B$62*100</f>
        <v>0.827941648840448</v>
      </c>
      <c r="E38" s="633">
        <v>148759</v>
      </c>
      <c r="F38" s="614">
        <f t="shared" si="12"/>
        <v>3.0748392292262996</v>
      </c>
      <c r="G38" s="634">
        <f t="shared" si="13"/>
        <v>0.8914491023246148</v>
      </c>
      <c r="H38" s="635">
        <f>E38/B38*100</f>
        <v>120.81458620969707</v>
      </c>
      <c r="I38" s="636"/>
      <c r="J38" s="631"/>
      <c r="K38" s="637"/>
      <c r="L38" s="633"/>
      <c r="M38" s="634"/>
      <c r="N38" s="635"/>
    </row>
    <row r="39" spans="1:14" ht="12" customHeight="1">
      <c r="A39" s="636" t="s">
        <v>457</v>
      </c>
      <c r="B39" s="631">
        <f>'[3]Mérleg'!$D$40</f>
        <v>347781</v>
      </c>
      <c r="C39" s="637">
        <f>B39/B$45*100</f>
        <v>8.342480658684186</v>
      </c>
      <c r="D39" s="637">
        <f>B39/B$62*100</f>
        <v>2.3385233052495726</v>
      </c>
      <c r="E39" s="633">
        <v>427967</v>
      </c>
      <c r="F39" s="614">
        <f t="shared" si="12"/>
        <v>8.846051132464535</v>
      </c>
      <c r="G39" s="634">
        <f t="shared" si="13"/>
        <v>2.564623303292967</v>
      </c>
      <c r="H39" s="635">
        <f>E39/B39*100</f>
        <v>123.05646369410634</v>
      </c>
      <c r="I39" s="638"/>
      <c r="J39" s="639"/>
      <c r="K39" s="640"/>
      <c r="L39" s="633"/>
      <c r="M39" s="634"/>
      <c r="N39" s="635"/>
    </row>
    <row r="40" spans="1:14" ht="12" customHeight="1">
      <c r="A40" s="636" t="s">
        <v>458</v>
      </c>
      <c r="B40" s="631">
        <f>'[3]Mérleg'!$D$42</f>
        <v>1400</v>
      </c>
      <c r="C40" s="637">
        <f>B40/B$45*100</f>
        <v>0.03358283782655711</v>
      </c>
      <c r="D40" s="637">
        <f>B40/B$62*100</f>
        <v>0.009413776564416691</v>
      </c>
      <c r="E40" s="633">
        <v>900</v>
      </c>
      <c r="F40" s="614">
        <f t="shared" si="12"/>
        <v>0.01860294372981581</v>
      </c>
      <c r="G40" s="634">
        <f t="shared" si="13"/>
        <v>0.005393315309273074</v>
      </c>
      <c r="H40" s="635">
        <f>E40/B40*100</f>
        <v>64.28571428571429</v>
      </c>
      <c r="I40" s="638"/>
      <c r="J40" s="639"/>
      <c r="K40" s="640"/>
      <c r="L40" s="633"/>
      <c r="M40" s="634"/>
      <c r="N40" s="635"/>
    </row>
    <row r="41" spans="1:14" ht="12" customHeight="1">
      <c r="A41" s="636" t="s">
        <v>459</v>
      </c>
      <c r="B41" s="631"/>
      <c r="C41" s="637"/>
      <c r="D41" s="637"/>
      <c r="E41" s="633">
        <v>1861</v>
      </c>
      <c r="F41" s="614">
        <f t="shared" si="12"/>
        <v>0.038466753645763574</v>
      </c>
      <c r="G41" s="634">
        <f t="shared" si="13"/>
        <v>0.011152177545063546</v>
      </c>
      <c r="H41" s="635"/>
      <c r="I41" s="638"/>
      <c r="J41" s="639"/>
      <c r="K41" s="640"/>
      <c r="L41" s="633"/>
      <c r="M41" s="634"/>
      <c r="N41" s="635"/>
    </row>
    <row r="42" spans="1:14" ht="12" customHeight="1">
      <c r="A42" s="636" t="s">
        <v>460</v>
      </c>
      <c r="B42" s="631"/>
      <c r="C42" s="637"/>
      <c r="D42" s="637"/>
      <c r="E42" s="633">
        <v>48110</v>
      </c>
      <c r="F42" s="614">
        <f t="shared" si="12"/>
        <v>0.9944306920460426</v>
      </c>
      <c r="G42" s="634">
        <f t="shared" si="13"/>
        <v>0.28830266614347516</v>
      </c>
      <c r="H42" s="635"/>
      <c r="I42" s="638"/>
      <c r="J42" s="639"/>
      <c r="K42" s="640"/>
      <c r="L42" s="633"/>
      <c r="M42" s="634"/>
      <c r="N42" s="635"/>
    </row>
    <row r="43" spans="1:14" ht="11.25" customHeight="1">
      <c r="A43" s="636" t="s">
        <v>461</v>
      </c>
      <c r="B43" s="631">
        <f>'[3]Mérleg'!$D$41</f>
        <v>28410</v>
      </c>
      <c r="C43" s="637">
        <f>B43/B$45*100</f>
        <v>0.6814917304660626</v>
      </c>
      <c r="D43" s="637">
        <f>B43/B$62*100</f>
        <v>0.19103242299648443</v>
      </c>
      <c r="E43" s="633"/>
      <c r="G43" s="634"/>
      <c r="H43" s="635"/>
      <c r="I43" s="638"/>
      <c r="J43" s="639"/>
      <c r="K43" s="640"/>
      <c r="L43" s="633"/>
      <c r="M43" s="634"/>
      <c r="N43" s="635"/>
    </row>
    <row r="44" spans="1:14" ht="6" customHeight="1" hidden="1">
      <c r="A44" s="636"/>
      <c r="B44" s="631"/>
      <c r="C44" s="637"/>
      <c r="D44" s="637"/>
      <c r="E44" s="633"/>
      <c r="G44" s="634"/>
      <c r="H44" s="635"/>
      <c r="I44" s="638"/>
      <c r="J44" s="639"/>
      <c r="K44" s="637"/>
      <c r="L44" s="633"/>
      <c r="M44" s="634"/>
      <c r="N44" s="635"/>
    </row>
    <row r="45" spans="1:14" ht="11.25" customHeight="1">
      <c r="A45" s="638" t="s">
        <v>462</v>
      </c>
      <c r="B45" s="639">
        <f>SUM(B33:B43)</f>
        <v>4168796</v>
      </c>
      <c r="C45" s="640">
        <f>SUM(C33:C43)</f>
        <v>100</v>
      </c>
      <c r="D45" s="640">
        <f>B45/B$62*100</f>
        <v>28.03151006188146</v>
      </c>
      <c r="E45" s="641">
        <f>SUM(E33:E42)</f>
        <v>4837944</v>
      </c>
      <c r="F45" s="647">
        <f>E45/$E$45*100</f>
        <v>100</v>
      </c>
      <c r="G45" s="642">
        <f>E45/E$62*100</f>
        <v>28.991730489562016</v>
      </c>
      <c r="H45" s="643">
        <f>E45/B45*100</f>
        <v>116.05134911854647</v>
      </c>
      <c r="I45" s="636"/>
      <c r="J45" s="639"/>
      <c r="K45" s="637"/>
      <c r="L45" s="633"/>
      <c r="M45" s="634"/>
      <c r="N45" s="635"/>
    </row>
    <row r="46" spans="1:14" ht="6" customHeight="1" hidden="1">
      <c r="A46" s="636"/>
      <c r="B46" s="631"/>
      <c r="C46" s="632"/>
      <c r="D46" s="637"/>
      <c r="E46" s="633"/>
      <c r="G46" s="634"/>
      <c r="H46" s="635"/>
      <c r="I46" s="636"/>
      <c r="J46" s="631"/>
      <c r="K46" s="637"/>
      <c r="L46" s="633"/>
      <c r="M46" s="634"/>
      <c r="N46" s="635"/>
    </row>
    <row r="47" spans="1:14" ht="12" customHeight="1">
      <c r="A47" s="636" t="s">
        <v>421</v>
      </c>
      <c r="B47" s="631">
        <f>'[3]Mérleg'!$D$24</f>
        <v>198226</v>
      </c>
      <c r="C47" s="637">
        <f>B47/B49*100</f>
        <v>34.8082461192667</v>
      </c>
      <c r="D47" s="637">
        <f>B47/B$62*100</f>
        <v>1.3328966237557593</v>
      </c>
      <c r="E47" s="633">
        <v>186299</v>
      </c>
      <c r="F47" s="614">
        <f>E47/$E$49*100</f>
        <v>13.295134297277372</v>
      </c>
      <c r="G47" s="634">
        <f>E47/E$62*100</f>
        <v>1.1164102764469606</v>
      </c>
      <c r="H47" s="635">
        <f>E47/B47*100</f>
        <v>93.98313036634953</v>
      </c>
      <c r="I47" s="636"/>
      <c r="J47" s="631"/>
      <c r="K47" s="637"/>
      <c r="L47" s="633"/>
      <c r="M47" s="634"/>
      <c r="N47" s="635"/>
    </row>
    <row r="48" spans="1:14" ht="12" customHeight="1">
      <c r="A48" s="636" t="s">
        <v>423</v>
      </c>
      <c r="B48" s="631">
        <f>'[3]Mérleg'!$D$25</f>
        <v>371254</v>
      </c>
      <c r="C48" s="637">
        <f>B48/B49*100</f>
        <v>65.1917538807333</v>
      </c>
      <c r="D48" s="637">
        <f>B48/B$62*100</f>
        <v>2.496358717604253</v>
      </c>
      <c r="E48" s="633">
        <v>1214958</v>
      </c>
      <c r="F48" s="614">
        <f>E48/$E$49*100</f>
        <v>86.70486570272263</v>
      </c>
      <c r="G48" s="634">
        <f>E48/E$62*100</f>
        <v>7.280723979470885</v>
      </c>
      <c r="H48" s="635">
        <f>E48/B48*100</f>
        <v>327.25788813049826</v>
      </c>
      <c r="I48" s="636"/>
      <c r="J48" s="631"/>
      <c r="K48" s="637"/>
      <c r="L48" s="633"/>
      <c r="M48" s="634"/>
      <c r="N48" s="635"/>
    </row>
    <row r="49" spans="1:14" ht="12" customHeight="1">
      <c r="A49" s="638" t="s">
        <v>463</v>
      </c>
      <c r="B49" s="639">
        <f>SUM(B47:B48)</f>
        <v>569480</v>
      </c>
      <c r="C49" s="640">
        <f>SUM(C47:C48)</f>
        <v>100</v>
      </c>
      <c r="D49" s="640">
        <f>B49/B$62*100</f>
        <v>3.8292553413600126</v>
      </c>
      <c r="E49" s="641">
        <f>SUM(E47:E48)</f>
        <v>1401257</v>
      </c>
      <c r="F49" s="647">
        <f>E49/$E$49*100</f>
        <v>100</v>
      </c>
      <c r="G49" s="642">
        <f>E49/E$62*100</f>
        <v>8.397134255917846</v>
      </c>
      <c r="H49" s="643">
        <f>E49/B49*100</f>
        <v>246.05903631383015</v>
      </c>
      <c r="I49" s="636"/>
      <c r="J49" s="631"/>
      <c r="K49" s="637"/>
      <c r="L49" s="633"/>
      <c r="M49" s="634"/>
      <c r="N49" s="635"/>
    </row>
    <row r="50" spans="1:14" ht="4.5" customHeight="1">
      <c r="A50" s="636"/>
      <c r="B50" s="639"/>
      <c r="C50" s="632"/>
      <c r="D50" s="637"/>
      <c r="E50" s="633"/>
      <c r="G50" s="634"/>
      <c r="H50" s="635"/>
      <c r="I50" s="636"/>
      <c r="J50" s="631"/>
      <c r="K50" s="637"/>
      <c r="L50" s="633"/>
      <c r="M50" s="634"/>
      <c r="N50" s="635"/>
    </row>
    <row r="51" spans="1:14" ht="12" customHeight="1">
      <c r="A51" s="636" t="s">
        <v>464</v>
      </c>
      <c r="B51" s="631">
        <f>'[3]Mérleg'!$D$28</f>
        <v>317519</v>
      </c>
      <c r="C51" s="637">
        <f>B51/B54*100</f>
        <v>92.14239283102532</v>
      </c>
      <c r="D51" s="637">
        <f>B51/B$62*100</f>
        <v>2.1350378006835884</v>
      </c>
      <c r="E51" s="633">
        <v>700000</v>
      </c>
      <c r="F51" s="614">
        <f>E51/$E$54*100</f>
        <v>95.94811126142982</v>
      </c>
      <c r="G51" s="634">
        <f>E51/E$62*100</f>
        <v>4.19480079610128</v>
      </c>
      <c r="H51" s="635">
        <f>E51/B51*100</f>
        <v>220.45924810798724</v>
      </c>
      <c r="I51" s="636"/>
      <c r="J51" s="631"/>
      <c r="K51" s="637"/>
      <c r="L51" s="633"/>
      <c r="M51" s="634"/>
      <c r="N51" s="635"/>
    </row>
    <row r="52" spans="1:14" ht="12" customHeight="1">
      <c r="A52" s="636" t="s">
        <v>465</v>
      </c>
      <c r="B52" s="631">
        <f>'[3]Mérleg'!$D$29</f>
        <v>27077</v>
      </c>
      <c r="C52" s="637">
        <f>B52/B54*100</f>
        <v>7.857607168974684</v>
      </c>
      <c r="D52" s="637">
        <f>B52/B$62*100</f>
        <v>0.18206916288193625</v>
      </c>
      <c r="E52" s="633">
        <v>24561</v>
      </c>
      <c r="F52" s="614">
        <f>E52/$E$54*100</f>
        <v>3.3665450867028253</v>
      </c>
      <c r="G52" s="634">
        <f>E52/E$62*100</f>
        <v>0.1471835747900622</v>
      </c>
      <c r="H52" s="635">
        <f>E52/B52*100</f>
        <v>90.70798094323595</v>
      </c>
      <c r="I52" s="636"/>
      <c r="J52" s="631"/>
      <c r="K52" s="637"/>
      <c r="L52" s="633"/>
      <c r="M52" s="634"/>
      <c r="N52" s="635"/>
    </row>
    <row r="53" spans="1:14" ht="12" customHeight="1">
      <c r="A53" s="636" t="s">
        <v>466</v>
      </c>
      <c r="B53" s="631"/>
      <c r="C53" s="637"/>
      <c r="D53" s="637"/>
      <c r="E53" s="633">
        <v>5000</v>
      </c>
      <c r="F53" s="614">
        <f>E53/$E$54*100</f>
        <v>0.6853436518673558</v>
      </c>
      <c r="G53" s="634">
        <f>E53/E$62*100</f>
        <v>0.029962862829294855</v>
      </c>
      <c r="H53" s="635"/>
      <c r="I53" s="636"/>
      <c r="J53" s="631"/>
      <c r="K53" s="637"/>
      <c r="L53" s="633"/>
      <c r="M53" s="634"/>
      <c r="N53" s="635"/>
    </row>
    <row r="54" spans="1:14" ht="12" customHeight="1">
      <c r="A54" s="638" t="s">
        <v>1504</v>
      </c>
      <c r="B54" s="639">
        <f>SUM(B51:B52)</f>
        <v>344596</v>
      </c>
      <c r="C54" s="640">
        <f>SUM(C51:C52)</f>
        <v>100</v>
      </c>
      <c r="D54" s="640">
        <f>B54/B$62*100</f>
        <v>2.317106963565524</v>
      </c>
      <c r="E54" s="641">
        <f>SUM(E51:E53)</f>
        <v>729561</v>
      </c>
      <c r="F54" s="647">
        <f>E54/$E$54*100</f>
        <v>100</v>
      </c>
      <c r="G54" s="642">
        <f>E54/E$62*100</f>
        <v>4.371947233720638</v>
      </c>
      <c r="H54" s="643">
        <f>E54/B54*100</f>
        <v>211.71487771187128</v>
      </c>
      <c r="I54" s="636"/>
      <c r="J54" s="631"/>
      <c r="K54" s="637"/>
      <c r="L54" s="633"/>
      <c r="M54" s="634"/>
      <c r="N54" s="635"/>
    </row>
    <row r="55" spans="1:14" ht="5.25" customHeight="1">
      <c r="A55" s="638"/>
      <c r="B55" s="639"/>
      <c r="C55" s="632"/>
      <c r="D55" s="637"/>
      <c r="E55" s="633"/>
      <c r="G55" s="634"/>
      <c r="H55" s="635"/>
      <c r="I55" s="636"/>
      <c r="J55" s="631"/>
      <c r="K55" s="637"/>
      <c r="L55" s="633"/>
      <c r="M55" s="634"/>
      <c r="N55" s="635"/>
    </row>
    <row r="56" spans="1:14" ht="15.75" customHeight="1">
      <c r="A56" s="638" t="s">
        <v>468</v>
      </c>
      <c r="B56" s="639">
        <f>'[3]Mérleg'!$D$23</f>
        <v>713</v>
      </c>
      <c r="C56" s="640">
        <f aca="true" t="shared" si="14" ref="C56:C61">B56/B56*100</f>
        <v>100</v>
      </c>
      <c r="D56" s="640">
        <f aca="true" t="shared" si="15" ref="D56:D61">B56/B$62*100</f>
        <v>0.004794301921735072</v>
      </c>
      <c r="E56" s="641">
        <v>1378</v>
      </c>
      <c r="F56" s="647">
        <f>E56/$E$56*100</f>
        <v>100</v>
      </c>
      <c r="G56" s="642">
        <f aca="true" t="shared" si="16" ref="G56:G62">E56/E$62*100</f>
        <v>0.008257764995753664</v>
      </c>
      <c r="H56" s="643">
        <f aca="true" t="shared" si="17" ref="H56:H62">E56/B56*100</f>
        <v>193.26788218793828</v>
      </c>
      <c r="I56" s="636"/>
      <c r="J56" s="631"/>
      <c r="K56" s="637"/>
      <c r="L56" s="633"/>
      <c r="M56" s="634"/>
      <c r="N56" s="635"/>
    </row>
    <row r="57" spans="1:14" ht="22.5" customHeight="1">
      <c r="A57" s="648" t="s">
        <v>515</v>
      </c>
      <c r="B57" s="639">
        <f>'[3]Mérleg'!$D$22</f>
        <v>517</v>
      </c>
      <c r="C57" s="640">
        <f t="shared" si="14"/>
        <v>100</v>
      </c>
      <c r="D57" s="640">
        <f t="shared" si="15"/>
        <v>0.003476373202716735</v>
      </c>
      <c r="E57" s="641">
        <v>3579</v>
      </c>
      <c r="F57" s="647">
        <f>E57/$E$57*100</f>
        <v>100</v>
      </c>
      <c r="G57" s="642">
        <f t="shared" si="16"/>
        <v>0.02144741721320926</v>
      </c>
      <c r="H57" s="643">
        <f t="shared" si="17"/>
        <v>692.2630560928434</v>
      </c>
      <c r="I57" s="636"/>
      <c r="J57" s="631"/>
      <c r="K57" s="637"/>
      <c r="L57" s="633"/>
      <c r="M57" s="634"/>
      <c r="N57" s="635"/>
    </row>
    <row r="58" spans="1:14" s="651" customFormat="1" ht="19.5" customHeight="1">
      <c r="A58" s="638" t="s">
        <v>1505</v>
      </c>
      <c r="B58" s="639">
        <f>'[3]Mérleg'!$D$45</f>
        <v>794730</v>
      </c>
      <c r="C58" s="640">
        <f t="shared" si="14"/>
        <v>100</v>
      </c>
      <c r="D58" s="640">
        <f t="shared" si="15"/>
        <v>5.343864749313484</v>
      </c>
      <c r="E58" s="649">
        <v>1587931</v>
      </c>
      <c r="F58" s="647">
        <f>E58/$E$58*100</f>
        <v>100</v>
      </c>
      <c r="G58" s="642">
        <f t="shared" si="16"/>
        <v>9.515791747077003</v>
      </c>
      <c r="H58" s="643">
        <f t="shared" si="17"/>
        <v>199.8076076151649</v>
      </c>
      <c r="I58" s="636"/>
      <c r="J58" s="631"/>
      <c r="K58" s="637"/>
      <c r="L58" s="650"/>
      <c r="M58" s="634"/>
      <c r="N58" s="635"/>
    </row>
    <row r="59" spans="1:14" ht="29.25" customHeight="1">
      <c r="A59" s="645" t="s">
        <v>449</v>
      </c>
      <c r="B59" s="639">
        <f>'[3]Mérleg'!$D$46</f>
        <v>17631</v>
      </c>
      <c r="C59" s="640">
        <f t="shared" si="14"/>
        <v>100</v>
      </c>
      <c r="D59" s="640">
        <f t="shared" si="15"/>
        <v>0.11855306757659334</v>
      </c>
      <c r="E59" s="641">
        <v>16525</v>
      </c>
      <c r="F59" s="647">
        <f>E59/$E$59*100</f>
        <v>100</v>
      </c>
      <c r="G59" s="642">
        <f t="shared" si="16"/>
        <v>0.09902726165081951</v>
      </c>
      <c r="H59" s="643">
        <f t="shared" si="17"/>
        <v>93.72695819862741</v>
      </c>
      <c r="I59" s="636"/>
      <c r="J59" s="631"/>
      <c r="K59" s="637"/>
      <c r="L59" s="633"/>
      <c r="M59" s="634"/>
      <c r="N59" s="635"/>
    </row>
    <row r="60" spans="1:14" ht="12" customHeight="1">
      <c r="A60" s="645" t="s">
        <v>1506</v>
      </c>
      <c r="B60" s="639">
        <f>'[3]Mérleg'!$D$47</f>
        <v>4085</v>
      </c>
      <c r="C60" s="640">
        <f t="shared" si="14"/>
        <v>100</v>
      </c>
      <c r="D60" s="640">
        <f t="shared" si="15"/>
        <v>0.027468055189744416</v>
      </c>
      <c r="E60" s="641">
        <v>33180</v>
      </c>
      <c r="F60" s="647">
        <f>E60/$E$60*100</f>
        <v>100</v>
      </c>
      <c r="G60" s="642">
        <f t="shared" si="16"/>
        <v>0.19883355773520067</v>
      </c>
      <c r="H60" s="643">
        <f t="shared" si="17"/>
        <v>812.2399020807834</v>
      </c>
      <c r="I60" s="636"/>
      <c r="J60" s="631"/>
      <c r="K60" s="637"/>
      <c r="L60" s="633"/>
      <c r="M60" s="634"/>
      <c r="N60" s="635"/>
    </row>
    <row r="61" spans="1:14" ht="12" customHeight="1" thickBot="1">
      <c r="A61" s="652" t="s">
        <v>1507</v>
      </c>
      <c r="B61" s="653">
        <f>'[3]Mérleg'!$D$48</f>
        <v>-242450</v>
      </c>
      <c r="C61" s="654">
        <f t="shared" si="14"/>
        <v>100</v>
      </c>
      <c r="D61" s="654">
        <f t="shared" si="15"/>
        <v>-1.6302643771734477</v>
      </c>
      <c r="E61" s="641">
        <v>13508</v>
      </c>
      <c r="F61" s="647">
        <f>E61/$E$61*100</f>
        <v>100</v>
      </c>
      <c r="G61" s="642">
        <f t="shared" si="16"/>
        <v>0.08094767021962299</v>
      </c>
      <c r="H61" s="643">
        <f t="shared" si="17"/>
        <v>-5.571458032584038</v>
      </c>
      <c r="I61" s="636"/>
      <c r="J61" s="631"/>
      <c r="K61" s="637"/>
      <c r="L61" s="633"/>
      <c r="M61" s="634"/>
      <c r="N61" s="635"/>
    </row>
    <row r="62" spans="1:14" ht="13.5" thickBot="1">
      <c r="A62" s="655" t="s">
        <v>563</v>
      </c>
      <c r="B62" s="656">
        <f>SUM(B25+B31+B45+B49+B50+B54+B56+B57+B58+B59+B60)+B61</f>
        <v>14871821</v>
      </c>
      <c r="C62" s="657">
        <v>100</v>
      </c>
      <c r="D62" s="658">
        <f>D61+D58+D56+D54+D49+D45+D31+D25+D59+D60</f>
        <v>99.99652362679728</v>
      </c>
      <c r="E62" s="659">
        <f>SUM(E25+E31+E45+E49+E54+E56+E57+E58+E59+E60+E61)</f>
        <v>16687324</v>
      </c>
      <c r="F62" s="657">
        <v>100</v>
      </c>
      <c r="G62" s="657">
        <f t="shared" si="16"/>
        <v>100</v>
      </c>
      <c r="H62" s="657">
        <f t="shared" si="17"/>
        <v>112.20767113859156</v>
      </c>
      <c r="I62" s="655" t="s">
        <v>1508</v>
      </c>
      <c r="J62" s="660">
        <f>SUM(J33+J29+J31+J27+J25+J23+J21+J19+J11)</f>
        <v>12601824</v>
      </c>
      <c r="K62" s="661">
        <f>K33+K29+K27+K25+K21+K11+K19+K31+K23</f>
        <v>100</v>
      </c>
      <c r="L62" s="659">
        <f>SUM(L11+L19+L21+L23+L25+L27+L29+L31+L33)</f>
        <v>15064374</v>
      </c>
      <c r="M62" s="661">
        <f>L62/$L$62*100</f>
        <v>100</v>
      </c>
      <c r="N62" s="661">
        <f>L62/J62*100</f>
        <v>119.54121879499348</v>
      </c>
    </row>
    <row r="63" ht="12.75">
      <c r="H63" s="662"/>
    </row>
    <row r="64" ht="12.75">
      <c r="H64" s="662"/>
    </row>
    <row r="65" ht="12.75">
      <c r="H65" s="662"/>
    </row>
  </sheetData>
  <mergeCells count="1"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GC146"/>
  <sheetViews>
    <sheetView showGridLines="0" zoomScale="75" zoomScaleNormal="75" workbookViewId="0" topLeftCell="A1">
      <selection activeCell="N14" sqref="N14"/>
    </sheetView>
  </sheetViews>
  <sheetFormatPr defaultColWidth="9.33203125" defaultRowHeight="12.75"/>
  <cols>
    <col min="1" max="1" width="7.5" style="523" customWidth="1"/>
    <col min="2" max="2" width="57.83203125" style="523" customWidth="1"/>
    <col min="3" max="3" width="11" style="523" customWidth="1"/>
    <col min="4" max="6" width="11.5" style="523" customWidth="1"/>
    <col min="7" max="8" width="11.33203125" style="523" customWidth="1"/>
    <col min="9" max="9" width="14.16015625" style="523" customWidth="1"/>
    <col min="10" max="16384" width="10.83203125" style="523" customWidth="1"/>
  </cols>
  <sheetData>
    <row r="1" spans="1:185" ht="15.75" customHeight="1">
      <c r="A1" s="523" t="s">
        <v>553</v>
      </c>
      <c r="F1" s="789" t="s">
        <v>1509</v>
      </c>
      <c r="G1" s="789"/>
      <c r="H1" s="789"/>
      <c r="I1" s="7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589"/>
      <c r="BB1" s="589"/>
      <c r="BC1" s="589"/>
      <c r="BD1" s="589"/>
      <c r="BE1" s="589"/>
      <c r="BF1" s="589"/>
      <c r="BG1" s="589"/>
      <c r="BH1" s="589"/>
      <c r="BI1" s="589"/>
      <c r="BJ1" s="589"/>
      <c r="BK1" s="589"/>
      <c r="BL1" s="589"/>
      <c r="BM1" s="589"/>
      <c r="BN1" s="589"/>
      <c r="BO1" s="589"/>
      <c r="BP1" s="589"/>
      <c r="BQ1" s="589"/>
      <c r="BR1" s="589"/>
      <c r="BS1" s="589"/>
      <c r="BT1" s="589"/>
      <c r="BU1" s="589"/>
      <c r="BV1" s="589"/>
      <c r="BW1" s="589"/>
      <c r="BX1" s="589"/>
      <c r="BY1" s="589"/>
      <c r="BZ1" s="589"/>
      <c r="CA1" s="589"/>
      <c r="CB1" s="589"/>
      <c r="CC1" s="589"/>
      <c r="CD1" s="589"/>
      <c r="CE1" s="589"/>
      <c r="CF1" s="589"/>
      <c r="CG1" s="589"/>
      <c r="CH1" s="589"/>
      <c r="CI1" s="589"/>
      <c r="CJ1" s="589"/>
      <c r="CK1" s="589"/>
      <c r="CL1" s="589"/>
      <c r="CM1" s="589"/>
      <c r="CN1" s="589"/>
      <c r="CO1" s="589"/>
      <c r="CP1" s="589"/>
      <c r="CQ1" s="589"/>
      <c r="CR1" s="589"/>
      <c r="CS1" s="589"/>
      <c r="CT1" s="589"/>
      <c r="CU1" s="589"/>
      <c r="CV1" s="589"/>
      <c r="CW1" s="589"/>
      <c r="CX1" s="589"/>
      <c r="CY1" s="589"/>
      <c r="CZ1" s="589"/>
      <c r="DA1" s="589"/>
      <c r="DB1" s="589"/>
      <c r="DC1" s="589"/>
      <c r="DD1" s="589"/>
      <c r="DE1" s="589"/>
      <c r="DF1" s="589"/>
      <c r="DG1" s="589"/>
      <c r="DH1" s="589"/>
      <c r="DI1" s="589"/>
      <c r="DJ1" s="589"/>
      <c r="DK1" s="589"/>
      <c r="DL1" s="589"/>
      <c r="DM1" s="589"/>
      <c r="DN1" s="589"/>
      <c r="DO1" s="589"/>
      <c r="DP1" s="589"/>
      <c r="DQ1" s="589"/>
      <c r="DR1" s="589"/>
      <c r="DS1" s="589"/>
      <c r="DT1" s="589"/>
      <c r="DU1" s="589"/>
      <c r="DV1" s="589"/>
      <c r="DW1" s="589"/>
      <c r="DX1" s="589"/>
      <c r="DY1" s="589"/>
      <c r="DZ1" s="589"/>
      <c r="EA1" s="589"/>
      <c r="EB1" s="589"/>
      <c r="EC1" s="589"/>
      <c r="ED1" s="589"/>
      <c r="EE1" s="589"/>
      <c r="EF1" s="589"/>
      <c r="EG1" s="589"/>
      <c r="EH1" s="589"/>
      <c r="EI1" s="589"/>
      <c r="EJ1" s="589"/>
      <c r="EK1" s="589"/>
      <c r="EL1" s="589"/>
      <c r="EM1" s="589"/>
      <c r="EN1" s="589"/>
      <c r="EO1" s="589"/>
      <c r="EP1" s="589"/>
      <c r="EQ1" s="589"/>
      <c r="ER1" s="589"/>
      <c r="ES1" s="589"/>
      <c r="ET1" s="589"/>
      <c r="EU1" s="589"/>
      <c r="EV1" s="589"/>
      <c r="EW1" s="589"/>
      <c r="EX1" s="589"/>
      <c r="EY1" s="589"/>
      <c r="EZ1" s="589"/>
      <c r="FA1" s="589"/>
      <c r="FB1" s="589"/>
      <c r="FC1" s="589"/>
      <c r="FD1" s="589"/>
      <c r="FE1" s="589"/>
      <c r="FF1" s="589"/>
      <c r="FG1" s="589"/>
      <c r="FH1" s="589"/>
      <c r="FI1" s="589"/>
      <c r="FJ1" s="589"/>
      <c r="FK1" s="589"/>
      <c r="FL1" s="589"/>
      <c r="FM1" s="589"/>
      <c r="FN1" s="589"/>
      <c r="FO1" s="589"/>
      <c r="FP1" s="589"/>
      <c r="FQ1" s="589"/>
      <c r="FR1" s="589"/>
      <c r="FS1" s="589"/>
      <c r="FT1" s="589"/>
      <c r="FU1" s="589"/>
      <c r="FV1" s="589"/>
      <c r="FW1" s="589"/>
      <c r="FX1" s="589"/>
      <c r="FY1" s="589"/>
      <c r="FZ1" s="589"/>
      <c r="GA1" s="589"/>
      <c r="GB1" s="589"/>
      <c r="GC1" s="589"/>
    </row>
    <row r="2" spans="4:185" ht="26.25" customHeight="1">
      <c r="D2" s="556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9"/>
      <c r="EF2" s="589"/>
      <c r="EG2" s="589"/>
      <c r="EH2" s="589"/>
      <c r="EI2" s="589"/>
      <c r="EJ2" s="589"/>
      <c r="EK2" s="589"/>
      <c r="EL2" s="589"/>
      <c r="EM2" s="589"/>
      <c r="EN2" s="589"/>
      <c r="EO2" s="589"/>
      <c r="EP2" s="589"/>
      <c r="EQ2" s="589"/>
      <c r="ER2" s="589"/>
      <c r="ES2" s="589"/>
      <c r="ET2" s="589"/>
      <c r="EU2" s="589"/>
      <c r="EV2" s="589"/>
      <c r="EW2" s="589"/>
      <c r="EX2" s="589"/>
      <c r="EY2" s="589"/>
      <c r="EZ2" s="589"/>
      <c r="FA2" s="589"/>
      <c r="FB2" s="589"/>
      <c r="FC2" s="589"/>
      <c r="FD2" s="589"/>
      <c r="FE2" s="589"/>
      <c r="FF2" s="589"/>
      <c r="FG2" s="589"/>
      <c r="FH2" s="589"/>
      <c r="FI2" s="589"/>
      <c r="FJ2" s="589"/>
      <c r="FK2" s="589"/>
      <c r="FL2" s="589"/>
      <c r="FM2" s="589"/>
      <c r="FN2" s="589"/>
      <c r="FO2" s="589"/>
      <c r="FP2" s="589"/>
      <c r="FQ2" s="589"/>
      <c r="FR2" s="589"/>
      <c r="FS2" s="589"/>
      <c r="FT2" s="589"/>
      <c r="FU2" s="589"/>
      <c r="FV2" s="589"/>
      <c r="FW2" s="589"/>
      <c r="FX2" s="589"/>
      <c r="FY2" s="589"/>
      <c r="FZ2" s="589"/>
      <c r="GA2" s="589"/>
      <c r="GB2" s="589"/>
      <c r="GC2" s="589"/>
    </row>
    <row r="3" spans="2:185" ht="21.75" customHeight="1">
      <c r="B3" s="793" t="s">
        <v>1510</v>
      </c>
      <c r="C3" s="793"/>
      <c r="D3" s="793"/>
      <c r="E3" s="793"/>
      <c r="F3" s="793"/>
      <c r="G3" s="793"/>
      <c r="H3" s="793"/>
      <c r="I3" s="793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89"/>
      <c r="DY3" s="589"/>
      <c r="DZ3" s="589"/>
      <c r="EA3" s="589"/>
      <c r="EB3" s="589"/>
      <c r="EC3" s="589"/>
      <c r="ED3" s="589"/>
      <c r="EE3" s="589"/>
      <c r="EF3" s="589"/>
      <c r="EG3" s="589"/>
      <c r="EH3" s="589"/>
      <c r="EI3" s="589"/>
      <c r="EJ3" s="589"/>
      <c r="EK3" s="589"/>
      <c r="EL3" s="589"/>
      <c r="EM3" s="589"/>
      <c r="EN3" s="589"/>
      <c r="EO3" s="589"/>
      <c r="EP3" s="589"/>
      <c r="EQ3" s="589"/>
      <c r="ER3" s="589"/>
      <c r="ES3" s="589"/>
      <c r="ET3" s="589"/>
      <c r="EU3" s="589"/>
      <c r="EV3" s="589"/>
      <c r="EW3" s="589"/>
      <c r="EX3" s="589"/>
      <c r="EY3" s="589"/>
      <c r="EZ3" s="589"/>
      <c r="FA3" s="589"/>
      <c r="FB3" s="589"/>
      <c r="FC3" s="589"/>
      <c r="FD3" s="589"/>
      <c r="FE3" s="589"/>
      <c r="FF3" s="589"/>
      <c r="FG3" s="589"/>
      <c r="FH3" s="589"/>
      <c r="FI3" s="589"/>
      <c r="FJ3" s="589"/>
      <c r="FK3" s="589"/>
      <c r="FL3" s="589"/>
      <c r="FM3" s="589"/>
      <c r="FN3" s="589"/>
      <c r="FO3" s="589"/>
      <c r="FP3" s="589"/>
      <c r="FQ3" s="589"/>
      <c r="FR3" s="589"/>
      <c r="FS3" s="589"/>
      <c r="FT3" s="589"/>
      <c r="FU3" s="589"/>
      <c r="FV3" s="589"/>
      <c r="FW3" s="589"/>
      <c r="FX3" s="589"/>
      <c r="FY3" s="589"/>
      <c r="FZ3" s="589"/>
      <c r="GA3" s="589"/>
      <c r="GB3" s="589"/>
      <c r="GC3" s="589"/>
    </row>
    <row r="4" spans="9:185" ht="17.25" customHeight="1" thickBot="1">
      <c r="I4" s="556" t="s">
        <v>469</v>
      </c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89"/>
      <c r="BD4" s="589"/>
      <c r="BE4" s="589"/>
      <c r="BF4" s="589"/>
      <c r="BG4" s="589"/>
      <c r="BH4" s="589"/>
      <c r="BI4" s="589"/>
      <c r="BJ4" s="589"/>
      <c r="BK4" s="589"/>
      <c r="BL4" s="589"/>
      <c r="BM4" s="589"/>
      <c r="BN4" s="589"/>
      <c r="BO4" s="589"/>
      <c r="BP4" s="589"/>
      <c r="BQ4" s="589"/>
      <c r="BR4" s="589"/>
      <c r="BS4" s="589"/>
      <c r="BT4" s="589"/>
      <c r="BU4" s="589"/>
      <c r="BV4" s="589"/>
      <c r="BW4" s="589"/>
      <c r="BX4" s="589"/>
      <c r="BY4" s="589"/>
      <c r="BZ4" s="589"/>
      <c r="CA4" s="589"/>
      <c r="CB4" s="589"/>
      <c r="CC4" s="589"/>
      <c r="CD4" s="589"/>
      <c r="CE4" s="589"/>
      <c r="CF4" s="589"/>
      <c r="CG4" s="589"/>
      <c r="CH4" s="589"/>
      <c r="CI4" s="589"/>
      <c r="CJ4" s="589"/>
      <c r="CK4" s="589"/>
      <c r="CL4" s="589"/>
      <c r="CM4" s="589"/>
      <c r="CN4" s="589"/>
      <c r="CO4" s="589"/>
      <c r="CP4" s="589"/>
      <c r="CQ4" s="589"/>
      <c r="CR4" s="589"/>
      <c r="CS4" s="589"/>
      <c r="CT4" s="589"/>
      <c r="CU4" s="589"/>
      <c r="CV4" s="589"/>
      <c r="CW4" s="589"/>
      <c r="CX4" s="589"/>
      <c r="CY4" s="589"/>
      <c r="CZ4" s="589"/>
      <c r="DA4" s="589"/>
      <c r="DB4" s="589"/>
      <c r="DC4" s="589"/>
      <c r="DD4" s="589"/>
      <c r="DE4" s="589"/>
      <c r="DF4" s="589"/>
      <c r="DG4" s="589"/>
      <c r="DH4" s="589"/>
      <c r="DI4" s="589"/>
      <c r="DJ4" s="589"/>
      <c r="DK4" s="589"/>
      <c r="DL4" s="589"/>
      <c r="DM4" s="589"/>
      <c r="DN4" s="589"/>
      <c r="DO4" s="589"/>
      <c r="DP4" s="589"/>
      <c r="DQ4" s="589"/>
      <c r="DR4" s="589"/>
      <c r="DS4" s="589"/>
      <c r="DT4" s="589"/>
      <c r="DU4" s="589"/>
      <c r="DV4" s="589"/>
      <c r="DW4" s="589"/>
      <c r="DX4" s="589"/>
      <c r="DY4" s="589"/>
      <c r="DZ4" s="589"/>
      <c r="EA4" s="589"/>
      <c r="EB4" s="589"/>
      <c r="EC4" s="589"/>
      <c r="ED4" s="589"/>
      <c r="EE4" s="589"/>
      <c r="EF4" s="589"/>
      <c r="EG4" s="589"/>
      <c r="EH4" s="589"/>
      <c r="EI4" s="589"/>
      <c r="EJ4" s="589"/>
      <c r="EK4" s="589"/>
      <c r="EL4" s="589"/>
      <c r="EM4" s="589"/>
      <c r="EN4" s="589"/>
      <c r="EO4" s="589"/>
      <c r="EP4" s="589"/>
      <c r="EQ4" s="589"/>
      <c r="ER4" s="589"/>
      <c r="ES4" s="589"/>
      <c r="ET4" s="589"/>
      <c r="EU4" s="589"/>
      <c r="EV4" s="589"/>
      <c r="EW4" s="589"/>
      <c r="EX4" s="589"/>
      <c r="EY4" s="589"/>
      <c r="EZ4" s="589"/>
      <c r="FA4" s="589"/>
      <c r="FB4" s="589"/>
      <c r="FC4" s="589"/>
      <c r="FD4" s="589"/>
      <c r="FE4" s="589"/>
      <c r="FF4" s="589"/>
      <c r="FG4" s="589"/>
      <c r="FH4" s="589"/>
      <c r="FI4" s="589"/>
      <c r="FJ4" s="589"/>
      <c r="FK4" s="589"/>
      <c r="FL4" s="589"/>
      <c r="FM4" s="589"/>
      <c r="FN4" s="589"/>
      <c r="FO4" s="589"/>
      <c r="FP4" s="589"/>
      <c r="FQ4" s="589"/>
      <c r="FR4" s="589"/>
      <c r="FS4" s="589"/>
      <c r="FT4" s="589"/>
      <c r="FU4" s="589"/>
      <c r="FV4" s="589"/>
      <c r="FW4" s="589"/>
      <c r="FX4" s="589"/>
      <c r="FY4" s="589"/>
      <c r="FZ4" s="589"/>
      <c r="GA4" s="589"/>
      <c r="GB4" s="589"/>
      <c r="GC4" s="589"/>
    </row>
    <row r="5" spans="1:185" s="557" customFormat="1" ht="71.25" customHeight="1" thickBot="1">
      <c r="A5" s="664" t="s">
        <v>556</v>
      </c>
      <c r="B5" s="665" t="s">
        <v>516</v>
      </c>
      <c r="C5" s="665" t="s">
        <v>1511</v>
      </c>
      <c r="D5" s="665" t="s">
        <v>1512</v>
      </c>
      <c r="E5" s="665" t="s">
        <v>1513</v>
      </c>
      <c r="F5" s="665" t="s">
        <v>1514</v>
      </c>
      <c r="G5" s="665" t="s">
        <v>1515</v>
      </c>
      <c r="H5" s="665" t="s">
        <v>1516</v>
      </c>
      <c r="I5" s="666" t="s">
        <v>1517</v>
      </c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  <c r="DX5" s="667"/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7"/>
      <c r="EZ5" s="667"/>
      <c r="FA5" s="667"/>
      <c r="FB5" s="667"/>
      <c r="FC5" s="667"/>
      <c r="FD5" s="667"/>
      <c r="FE5" s="667"/>
      <c r="FF5" s="667"/>
      <c r="FG5" s="667"/>
      <c r="FH5" s="667"/>
      <c r="FI5" s="667"/>
      <c r="FJ5" s="667"/>
      <c r="FK5" s="667"/>
      <c r="FL5" s="667"/>
      <c r="FM5" s="667"/>
      <c r="FN5" s="667"/>
      <c r="FO5" s="667"/>
      <c r="FP5" s="667"/>
      <c r="FQ5" s="667"/>
      <c r="FR5" s="667"/>
      <c r="FS5" s="667"/>
      <c r="FT5" s="667"/>
      <c r="FU5" s="667"/>
      <c r="FV5" s="667"/>
      <c r="FW5" s="667"/>
      <c r="FX5" s="667"/>
      <c r="FY5" s="667"/>
      <c r="FZ5" s="667"/>
      <c r="GA5" s="667"/>
      <c r="GB5" s="667"/>
      <c r="GC5" s="667"/>
    </row>
    <row r="6" spans="1:185" s="557" customFormat="1" ht="13.5" customHeight="1">
      <c r="A6" s="668"/>
      <c r="B6" s="667"/>
      <c r="C6" s="667"/>
      <c r="D6" s="667"/>
      <c r="E6" s="667"/>
      <c r="F6" s="667"/>
      <c r="G6" s="667"/>
      <c r="H6" s="667"/>
      <c r="I6" s="669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/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/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  <c r="FL6" s="667"/>
      <c r="FM6" s="667"/>
      <c r="FN6" s="667"/>
      <c r="FO6" s="667"/>
      <c r="FP6" s="667"/>
      <c r="FQ6" s="667"/>
      <c r="FR6" s="667"/>
      <c r="FS6" s="667"/>
      <c r="FT6" s="667"/>
      <c r="FU6" s="667"/>
      <c r="FV6" s="667"/>
      <c r="FW6" s="667"/>
      <c r="FX6" s="667"/>
      <c r="FY6" s="667"/>
      <c r="FZ6" s="667"/>
      <c r="GA6" s="667"/>
      <c r="GB6" s="667"/>
      <c r="GC6" s="667"/>
    </row>
    <row r="7" spans="1:185" s="557" customFormat="1" ht="12.75" customHeight="1">
      <c r="A7" s="794" t="s">
        <v>428</v>
      </c>
      <c r="B7" s="794"/>
      <c r="C7" s="667"/>
      <c r="D7" s="667"/>
      <c r="E7" s="667"/>
      <c r="F7" s="667"/>
      <c r="G7" s="667"/>
      <c r="H7" s="667"/>
      <c r="I7" s="669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7"/>
      <c r="BH7" s="667"/>
      <c r="BI7" s="667"/>
      <c r="BJ7" s="667"/>
      <c r="BK7" s="667"/>
      <c r="BL7" s="667"/>
      <c r="BM7" s="667"/>
      <c r="BN7" s="667"/>
      <c r="BO7" s="667"/>
      <c r="BP7" s="667"/>
      <c r="BQ7" s="667"/>
      <c r="BR7" s="667"/>
      <c r="BS7" s="667"/>
      <c r="BT7" s="667"/>
      <c r="BU7" s="667"/>
      <c r="BV7" s="667"/>
      <c r="BW7" s="667"/>
      <c r="BX7" s="667"/>
      <c r="BY7" s="667"/>
      <c r="BZ7" s="667"/>
      <c r="CA7" s="667"/>
      <c r="CB7" s="667"/>
      <c r="CC7" s="667"/>
      <c r="CD7" s="667"/>
      <c r="CE7" s="667"/>
      <c r="CF7" s="667"/>
      <c r="CG7" s="667"/>
      <c r="CH7" s="667"/>
      <c r="CI7" s="667"/>
      <c r="CJ7" s="667"/>
      <c r="CK7" s="667"/>
      <c r="CL7" s="667"/>
      <c r="CM7" s="667"/>
      <c r="CN7" s="667"/>
      <c r="CO7" s="667"/>
      <c r="CP7" s="667"/>
      <c r="CQ7" s="667"/>
      <c r="CR7" s="667"/>
      <c r="CS7" s="667"/>
      <c r="CT7" s="667"/>
      <c r="CU7" s="667"/>
      <c r="CV7" s="667"/>
      <c r="CW7" s="667"/>
      <c r="CX7" s="667"/>
      <c r="CY7" s="667"/>
      <c r="CZ7" s="667"/>
      <c r="DA7" s="667"/>
      <c r="DB7" s="667"/>
      <c r="DC7" s="667"/>
      <c r="DD7" s="667"/>
      <c r="DE7" s="667"/>
      <c r="DF7" s="667"/>
      <c r="DG7" s="667"/>
      <c r="DH7" s="667"/>
      <c r="DI7" s="667"/>
      <c r="DJ7" s="667"/>
      <c r="DK7" s="667"/>
      <c r="DL7" s="667"/>
      <c r="DM7" s="667"/>
      <c r="DN7" s="667"/>
      <c r="DO7" s="667"/>
      <c r="DP7" s="667"/>
      <c r="DQ7" s="667"/>
      <c r="DR7" s="667"/>
      <c r="DS7" s="667"/>
      <c r="DT7" s="667"/>
      <c r="DU7" s="667"/>
      <c r="DV7" s="667"/>
      <c r="DW7" s="667"/>
      <c r="DX7" s="667"/>
      <c r="DY7" s="667"/>
      <c r="DZ7" s="667"/>
      <c r="EA7" s="667"/>
      <c r="EB7" s="667"/>
      <c r="EC7" s="667"/>
      <c r="ED7" s="667"/>
      <c r="EE7" s="667"/>
      <c r="EF7" s="667"/>
      <c r="EG7" s="667"/>
      <c r="EH7" s="667"/>
      <c r="EI7" s="667"/>
      <c r="EJ7" s="667"/>
      <c r="EK7" s="667"/>
      <c r="EL7" s="667"/>
      <c r="EM7" s="667"/>
      <c r="EN7" s="667"/>
      <c r="EO7" s="667"/>
      <c r="EP7" s="667"/>
      <c r="EQ7" s="667"/>
      <c r="ER7" s="667"/>
      <c r="ES7" s="667"/>
      <c r="ET7" s="667"/>
      <c r="EU7" s="667"/>
      <c r="EV7" s="667"/>
      <c r="EW7" s="667"/>
      <c r="EX7" s="667"/>
      <c r="EY7" s="667"/>
      <c r="EZ7" s="667"/>
      <c r="FA7" s="667"/>
      <c r="FB7" s="667"/>
      <c r="FC7" s="667"/>
      <c r="FD7" s="667"/>
      <c r="FE7" s="667"/>
      <c r="FF7" s="667"/>
      <c r="FG7" s="667"/>
      <c r="FH7" s="667"/>
      <c r="FI7" s="667"/>
      <c r="FJ7" s="667"/>
      <c r="FK7" s="667"/>
      <c r="FL7" s="667"/>
      <c r="FM7" s="667"/>
      <c r="FN7" s="667"/>
      <c r="FO7" s="667"/>
      <c r="FP7" s="667"/>
      <c r="FQ7" s="667"/>
      <c r="FR7" s="667"/>
      <c r="FS7" s="667"/>
      <c r="FT7" s="667"/>
      <c r="FU7" s="667"/>
      <c r="FV7" s="667"/>
      <c r="FW7" s="667"/>
      <c r="FX7" s="667"/>
      <c r="FY7" s="667"/>
      <c r="FZ7" s="667"/>
      <c r="GA7" s="667"/>
      <c r="GB7" s="667"/>
      <c r="GC7" s="667"/>
    </row>
    <row r="8" spans="1:185" s="557" customFormat="1" ht="11.25" customHeight="1">
      <c r="A8" s="670"/>
      <c r="I8" s="670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7"/>
      <c r="EC8" s="667"/>
      <c r="ED8" s="667"/>
      <c r="EE8" s="667"/>
      <c r="EF8" s="667"/>
      <c r="EG8" s="667"/>
      <c r="EH8" s="667"/>
      <c r="EI8" s="667"/>
      <c r="EJ8" s="667"/>
      <c r="EK8" s="667"/>
      <c r="EL8" s="667"/>
      <c r="EM8" s="667"/>
      <c r="EN8" s="667"/>
      <c r="EO8" s="667"/>
      <c r="EP8" s="667"/>
      <c r="EQ8" s="667"/>
      <c r="ER8" s="667"/>
      <c r="ES8" s="667"/>
      <c r="ET8" s="667"/>
      <c r="EU8" s="667"/>
      <c r="EV8" s="667"/>
      <c r="EW8" s="667"/>
      <c r="EX8" s="667"/>
      <c r="EY8" s="667"/>
      <c r="EZ8" s="667"/>
      <c r="FA8" s="667"/>
      <c r="FB8" s="667"/>
      <c r="FC8" s="667"/>
      <c r="FD8" s="667"/>
      <c r="FE8" s="667"/>
      <c r="FF8" s="667"/>
      <c r="FG8" s="667"/>
      <c r="FH8" s="667"/>
      <c r="FI8" s="667"/>
      <c r="FJ8" s="667"/>
      <c r="FK8" s="667"/>
      <c r="FL8" s="667"/>
      <c r="FM8" s="667"/>
      <c r="FN8" s="667"/>
      <c r="FO8" s="667"/>
      <c r="FP8" s="667"/>
      <c r="FQ8" s="667"/>
      <c r="FR8" s="667"/>
      <c r="FS8" s="667"/>
      <c r="FT8" s="667"/>
      <c r="FU8" s="667"/>
      <c r="FV8" s="667"/>
      <c r="FW8" s="667"/>
      <c r="FX8" s="667"/>
      <c r="FY8" s="667"/>
      <c r="FZ8" s="667"/>
      <c r="GA8" s="667"/>
      <c r="GB8" s="667"/>
      <c r="GC8" s="667"/>
    </row>
    <row r="9" spans="1:185" s="673" customFormat="1" ht="15.75">
      <c r="A9" s="671" t="s">
        <v>1518</v>
      </c>
      <c r="B9" s="589"/>
      <c r="C9" s="672"/>
      <c r="D9" s="672"/>
      <c r="E9" s="672"/>
      <c r="F9" s="672"/>
      <c r="G9" s="672"/>
      <c r="H9" s="672"/>
      <c r="I9" s="672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89"/>
      <c r="BM9" s="589"/>
      <c r="BN9" s="589"/>
      <c r="BO9" s="589"/>
      <c r="BP9" s="589"/>
      <c r="BQ9" s="589"/>
      <c r="BR9" s="589"/>
      <c r="BS9" s="589"/>
      <c r="BT9" s="589"/>
      <c r="BU9" s="589"/>
      <c r="BV9" s="589"/>
      <c r="BW9" s="589"/>
      <c r="BX9" s="589"/>
      <c r="BY9" s="589"/>
      <c r="BZ9" s="589"/>
      <c r="CA9" s="589"/>
      <c r="CB9" s="589"/>
      <c r="CC9" s="589"/>
      <c r="CD9" s="589"/>
      <c r="CE9" s="589"/>
      <c r="CF9" s="589"/>
      <c r="CG9" s="589"/>
      <c r="CH9" s="589"/>
      <c r="CI9" s="589"/>
      <c r="CJ9" s="589"/>
      <c r="CK9" s="589"/>
      <c r="CL9" s="589"/>
      <c r="CM9" s="589"/>
      <c r="CN9" s="589"/>
      <c r="CO9" s="589"/>
      <c r="CP9" s="589"/>
      <c r="CQ9" s="589"/>
      <c r="CR9" s="589"/>
      <c r="CS9" s="589"/>
      <c r="CT9" s="589"/>
      <c r="CU9" s="589"/>
      <c r="CV9" s="589"/>
      <c r="CW9" s="589"/>
      <c r="CX9" s="589"/>
      <c r="CY9" s="589"/>
      <c r="CZ9" s="589"/>
      <c r="DA9" s="589"/>
      <c r="DB9" s="589"/>
      <c r="DC9" s="589"/>
      <c r="DD9" s="589"/>
      <c r="DE9" s="589"/>
      <c r="DF9" s="589"/>
      <c r="DG9" s="589"/>
      <c r="DH9" s="589"/>
      <c r="DI9" s="589"/>
      <c r="DJ9" s="589"/>
      <c r="DK9" s="589"/>
      <c r="DL9" s="589"/>
      <c r="DM9" s="589"/>
      <c r="DN9" s="589"/>
      <c r="DO9" s="589"/>
      <c r="DP9" s="589"/>
      <c r="DQ9" s="589"/>
      <c r="DR9" s="589"/>
      <c r="DS9" s="589"/>
      <c r="DT9" s="589"/>
      <c r="DU9" s="589"/>
      <c r="DV9" s="589"/>
      <c r="DW9" s="589"/>
      <c r="DX9" s="589"/>
      <c r="DY9" s="589"/>
      <c r="DZ9" s="589"/>
      <c r="EA9" s="589"/>
      <c r="EB9" s="589"/>
      <c r="EC9" s="589"/>
      <c r="ED9" s="589"/>
      <c r="EE9" s="589"/>
      <c r="EF9" s="589"/>
      <c r="EG9" s="589"/>
      <c r="EH9" s="589"/>
      <c r="EI9" s="589"/>
      <c r="EJ9" s="589"/>
      <c r="EK9" s="589"/>
      <c r="EL9" s="589"/>
      <c r="EM9" s="589"/>
      <c r="EN9" s="589"/>
      <c r="EO9" s="589"/>
      <c r="EP9" s="589"/>
      <c r="EQ9" s="589"/>
      <c r="ER9" s="589"/>
      <c r="ES9" s="589"/>
      <c r="ET9" s="589"/>
      <c r="EU9" s="589"/>
      <c r="EV9" s="589"/>
      <c r="EW9" s="589"/>
      <c r="EX9" s="589"/>
      <c r="EY9" s="589"/>
      <c r="EZ9" s="589"/>
      <c r="FA9" s="589"/>
      <c r="FB9" s="589"/>
      <c r="FC9" s="589"/>
      <c r="FD9" s="589"/>
      <c r="FE9" s="589"/>
      <c r="FF9" s="589"/>
      <c r="FG9" s="589"/>
      <c r="FH9" s="589"/>
      <c r="FI9" s="589"/>
      <c r="FJ9" s="589"/>
      <c r="FK9" s="589"/>
      <c r="FL9" s="589"/>
      <c r="FM9" s="589"/>
      <c r="FN9" s="589"/>
      <c r="FO9" s="589"/>
      <c r="FP9" s="589"/>
      <c r="FQ9" s="589"/>
      <c r="FR9" s="589"/>
      <c r="FS9" s="589"/>
      <c r="FT9" s="589"/>
      <c r="FU9" s="589"/>
      <c r="FV9" s="589"/>
      <c r="FW9" s="589"/>
      <c r="FX9" s="589"/>
      <c r="FY9" s="589"/>
      <c r="FZ9" s="589"/>
      <c r="GA9" s="589"/>
      <c r="GB9" s="589"/>
      <c r="GC9" s="589"/>
    </row>
    <row r="10" spans="1:185" s="673" customFormat="1" ht="13.5">
      <c r="A10" s="589"/>
      <c r="B10" s="674"/>
      <c r="C10" s="672"/>
      <c r="D10" s="672"/>
      <c r="E10" s="672"/>
      <c r="F10" s="672"/>
      <c r="G10" s="672"/>
      <c r="H10" s="672"/>
      <c r="I10" s="672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  <c r="BG10" s="589"/>
      <c r="BH10" s="589"/>
      <c r="BI10" s="589"/>
      <c r="BJ10" s="589"/>
      <c r="BK10" s="589"/>
      <c r="BL10" s="589"/>
      <c r="BM10" s="589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89"/>
      <c r="CV10" s="589"/>
      <c r="CW10" s="589"/>
      <c r="CX10" s="589"/>
      <c r="CY10" s="589"/>
      <c r="CZ10" s="589"/>
      <c r="DA10" s="589"/>
      <c r="DB10" s="589"/>
      <c r="DC10" s="589"/>
      <c r="DD10" s="589"/>
      <c r="DE10" s="589"/>
      <c r="DF10" s="589"/>
      <c r="DG10" s="589"/>
      <c r="DH10" s="589"/>
      <c r="DI10" s="589"/>
      <c r="DJ10" s="589"/>
      <c r="DK10" s="589"/>
      <c r="DL10" s="589"/>
      <c r="DM10" s="589"/>
      <c r="DN10" s="589"/>
      <c r="DO10" s="589"/>
      <c r="DP10" s="589"/>
      <c r="DQ10" s="589"/>
      <c r="DR10" s="589"/>
      <c r="DS10" s="589"/>
      <c r="DT10" s="589"/>
      <c r="DU10" s="589"/>
      <c r="DV10" s="589"/>
      <c r="DW10" s="589"/>
      <c r="DX10" s="589"/>
      <c r="DY10" s="589"/>
      <c r="DZ10" s="589"/>
      <c r="EA10" s="589"/>
      <c r="EB10" s="589"/>
      <c r="EC10" s="589"/>
      <c r="ED10" s="589"/>
      <c r="EE10" s="589"/>
      <c r="EF10" s="589"/>
      <c r="EG10" s="589"/>
      <c r="EH10" s="589"/>
      <c r="EI10" s="589"/>
      <c r="EJ10" s="589"/>
      <c r="EK10" s="589"/>
      <c r="EL10" s="589"/>
      <c r="EM10" s="589"/>
      <c r="EN10" s="589"/>
      <c r="EO10" s="589"/>
      <c r="EP10" s="589"/>
      <c r="EQ10" s="589"/>
      <c r="ER10" s="589"/>
      <c r="ES10" s="589"/>
      <c r="ET10" s="589"/>
      <c r="EU10" s="589"/>
      <c r="EV10" s="589"/>
      <c r="EW10" s="589"/>
      <c r="EX10" s="589"/>
      <c r="EY10" s="589"/>
      <c r="EZ10" s="589"/>
      <c r="FA10" s="589"/>
      <c r="FB10" s="589"/>
      <c r="FC10" s="589"/>
      <c r="FD10" s="589"/>
      <c r="FE10" s="589"/>
      <c r="FF10" s="589"/>
      <c r="FG10" s="589"/>
      <c r="FH10" s="589"/>
      <c r="FI10" s="589"/>
      <c r="FJ10" s="589"/>
      <c r="FK10" s="589"/>
      <c r="FL10" s="589"/>
      <c r="FM10" s="589"/>
      <c r="FN10" s="589"/>
      <c r="FO10" s="589"/>
      <c r="FP10" s="589"/>
      <c r="FQ10" s="589"/>
      <c r="FR10" s="589"/>
      <c r="FS10" s="589"/>
      <c r="FT10" s="589"/>
      <c r="FU10" s="589"/>
      <c r="FV10" s="589"/>
      <c r="FW10" s="589"/>
      <c r="FX10" s="589"/>
      <c r="FY10" s="589"/>
      <c r="FZ10" s="589"/>
      <c r="GA10" s="589"/>
      <c r="GB10" s="589"/>
      <c r="GC10" s="589"/>
    </row>
    <row r="11" spans="1:185" s="673" customFormat="1" ht="18" customHeight="1">
      <c r="A11" s="675" t="s">
        <v>566</v>
      </c>
      <c r="B11" s="589" t="s">
        <v>1519</v>
      </c>
      <c r="C11" s="672"/>
      <c r="D11" s="672">
        <v>23226</v>
      </c>
      <c r="E11" s="672"/>
      <c r="F11" s="672">
        <v>300</v>
      </c>
      <c r="G11" s="672">
        <v>10364</v>
      </c>
      <c r="H11" s="672">
        <v>69262</v>
      </c>
      <c r="I11" s="672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89"/>
      <c r="BM11" s="589"/>
      <c r="BN11" s="589"/>
      <c r="BO11" s="589"/>
      <c r="BP11" s="589"/>
      <c r="BQ11" s="589"/>
      <c r="BR11" s="589"/>
      <c r="BS11" s="589"/>
      <c r="BT11" s="589"/>
      <c r="BU11" s="589"/>
      <c r="BV11" s="589"/>
      <c r="BW11" s="589"/>
      <c r="BX11" s="589"/>
      <c r="BY11" s="589"/>
      <c r="BZ11" s="589"/>
      <c r="CA11" s="589"/>
      <c r="CB11" s="589"/>
      <c r="CC11" s="589"/>
      <c r="CD11" s="589"/>
      <c r="CE11" s="589"/>
      <c r="CF11" s="589"/>
      <c r="CG11" s="589"/>
      <c r="CH11" s="589"/>
      <c r="CI11" s="589"/>
      <c r="CJ11" s="589"/>
      <c r="CK11" s="589"/>
      <c r="CL11" s="589"/>
      <c r="CM11" s="589"/>
      <c r="CN11" s="589"/>
      <c r="CO11" s="589"/>
      <c r="CP11" s="589"/>
      <c r="CQ11" s="589"/>
      <c r="CR11" s="589"/>
      <c r="CS11" s="589"/>
      <c r="CT11" s="589"/>
      <c r="CU11" s="589"/>
      <c r="CV11" s="589"/>
      <c r="CW11" s="589"/>
      <c r="CX11" s="589"/>
      <c r="CY11" s="589"/>
      <c r="CZ11" s="589"/>
      <c r="DA11" s="589"/>
      <c r="DB11" s="589"/>
      <c r="DC11" s="589"/>
      <c r="DD11" s="589"/>
      <c r="DE11" s="589"/>
      <c r="DF11" s="589"/>
      <c r="DG11" s="589"/>
      <c r="DH11" s="589"/>
      <c r="DI11" s="589"/>
      <c r="DJ11" s="589"/>
      <c r="DK11" s="589"/>
      <c r="DL11" s="589"/>
      <c r="DM11" s="589"/>
      <c r="DN11" s="589"/>
      <c r="DO11" s="589"/>
      <c r="DP11" s="589"/>
      <c r="DQ11" s="589"/>
      <c r="DR11" s="589"/>
      <c r="DS11" s="589"/>
      <c r="DT11" s="589"/>
      <c r="DU11" s="589"/>
      <c r="DV11" s="589"/>
      <c r="DW11" s="589"/>
      <c r="DX11" s="589"/>
      <c r="DY11" s="589"/>
      <c r="DZ11" s="589"/>
      <c r="EA11" s="589"/>
      <c r="EB11" s="589"/>
      <c r="EC11" s="589"/>
      <c r="ED11" s="589"/>
      <c r="EE11" s="589"/>
      <c r="EF11" s="589"/>
      <c r="EG11" s="589"/>
      <c r="EH11" s="589"/>
      <c r="EI11" s="589"/>
      <c r="EJ11" s="589"/>
      <c r="EK11" s="589"/>
      <c r="EL11" s="589"/>
      <c r="EM11" s="589"/>
      <c r="EN11" s="589"/>
      <c r="EO11" s="589"/>
      <c r="EP11" s="589"/>
      <c r="EQ11" s="589"/>
      <c r="ER11" s="589"/>
      <c r="ES11" s="589"/>
      <c r="ET11" s="589"/>
      <c r="EU11" s="589"/>
      <c r="EV11" s="589"/>
      <c r="EW11" s="589"/>
      <c r="EX11" s="589"/>
      <c r="EY11" s="589"/>
      <c r="EZ11" s="589"/>
      <c r="FA11" s="589"/>
      <c r="FB11" s="58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589"/>
      <c r="FT11" s="589"/>
      <c r="FU11" s="589"/>
      <c r="FV11" s="589"/>
      <c r="FW11" s="589"/>
      <c r="FX11" s="589"/>
      <c r="FY11" s="589"/>
      <c r="FZ11" s="589"/>
      <c r="GA11" s="589"/>
      <c r="GB11" s="589"/>
      <c r="GC11" s="589"/>
    </row>
    <row r="12" spans="1:185" s="673" customFormat="1" ht="18" customHeight="1">
      <c r="A12" s="675" t="s">
        <v>569</v>
      </c>
      <c r="B12" s="589" t="s">
        <v>1520</v>
      </c>
      <c r="C12" s="672"/>
      <c r="D12" s="672"/>
      <c r="E12" s="672"/>
      <c r="F12" s="672">
        <v>6703</v>
      </c>
      <c r="G12" s="672">
        <v>9616</v>
      </c>
      <c r="H12" s="672">
        <v>5082</v>
      </c>
      <c r="I12" s="672">
        <v>19822</v>
      </c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  <c r="BG12" s="589"/>
      <c r="BH12" s="589"/>
      <c r="BI12" s="589"/>
      <c r="BJ12" s="589"/>
      <c r="BK12" s="589"/>
      <c r="BL12" s="589"/>
      <c r="BM12" s="589"/>
      <c r="BN12" s="589"/>
      <c r="BO12" s="589"/>
      <c r="BP12" s="589"/>
      <c r="BQ12" s="589"/>
      <c r="BR12" s="589"/>
      <c r="BS12" s="589"/>
      <c r="BT12" s="589"/>
      <c r="BU12" s="589"/>
      <c r="BV12" s="589"/>
      <c r="BW12" s="589"/>
      <c r="BX12" s="589"/>
      <c r="BY12" s="589"/>
      <c r="BZ12" s="589"/>
      <c r="CA12" s="589"/>
      <c r="CB12" s="589"/>
      <c r="CC12" s="589"/>
      <c r="CD12" s="589"/>
      <c r="CE12" s="589"/>
      <c r="CF12" s="589"/>
      <c r="CG12" s="589"/>
      <c r="CH12" s="589"/>
      <c r="CI12" s="589"/>
      <c r="CJ12" s="589"/>
      <c r="CK12" s="589"/>
      <c r="CL12" s="589"/>
      <c r="CM12" s="589"/>
      <c r="CN12" s="589"/>
      <c r="CO12" s="589"/>
      <c r="CP12" s="589"/>
      <c r="CQ12" s="589"/>
      <c r="CR12" s="589"/>
      <c r="CS12" s="589"/>
      <c r="CT12" s="589"/>
      <c r="CU12" s="589"/>
      <c r="CV12" s="589"/>
      <c r="CW12" s="589"/>
      <c r="CX12" s="589"/>
      <c r="CY12" s="589"/>
      <c r="CZ12" s="589"/>
      <c r="DA12" s="589"/>
      <c r="DB12" s="589"/>
      <c r="DC12" s="589"/>
      <c r="DD12" s="589"/>
      <c r="DE12" s="589"/>
      <c r="DF12" s="589"/>
      <c r="DG12" s="589"/>
      <c r="DH12" s="589"/>
      <c r="DI12" s="589"/>
      <c r="DJ12" s="589"/>
      <c r="DK12" s="589"/>
      <c r="DL12" s="589"/>
      <c r="DM12" s="589"/>
      <c r="DN12" s="589"/>
      <c r="DO12" s="589"/>
      <c r="DP12" s="589"/>
      <c r="DQ12" s="589"/>
      <c r="DR12" s="589"/>
      <c r="DS12" s="589"/>
      <c r="DT12" s="589"/>
      <c r="DU12" s="589"/>
      <c r="DV12" s="589"/>
      <c r="DW12" s="589"/>
      <c r="DX12" s="589"/>
      <c r="DY12" s="589"/>
      <c r="DZ12" s="589"/>
      <c r="EA12" s="589"/>
      <c r="EB12" s="589"/>
      <c r="EC12" s="589"/>
      <c r="ED12" s="589"/>
      <c r="EE12" s="589"/>
      <c r="EF12" s="589"/>
      <c r="EG12" s="589"/>
      <c r="EH12" s="589"/>
      <c r="EI12" s="589"/>
      <c r="EJ12" s="589"/>
      <c r="EK12" s="589"/>
      <c r="EL12" s="589"/>
      <c r="EM12" s="589"/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589"/>
      <c r="EY12" s="589"/>
      <c r="EZ12" s="589"/>
      <c r="FA12" s="589"/>
      <c r="FB12" s="589"/>
      <c r="FC12" s="589"/>
      <c r="FD12" s="589"/>
      <c r="FE12" s="589"/>
      <c r="FF12" s="589"/>
      <c r="FG12" s="589"/>
      <c r="FH12" s="589"/>
      <c r="FI12" s="589"/>
      <c r="FJ12" s="589"/>
      <c r="FK12" s="589"/>
      <c r="FL12" s="589"/>
      <c r="FM12" s="589"/>
      <c r="FN12" s="589"/>
      <c r="FO12" s="589"/>
      <c r="FP12" s="589"/>
      <c r="FQ12" s="589"/>
      <c r="FR12" s="589"/>
      <c r="FS12" s="589"/>
      <c r="FT12" s="589"/>
      <c r="FU12" s="589"/>
      <c r="FV12" s="589"/>
      <c r="FW12" s="589"/>
      <c r="FX12" s="589"/>
      <c r="FY12" s="589"/>
      <c r="FZ12" s="589"/>
      <c r="GA12" s="589"/>
      <c r="GB12" s="589"/>
      <c r="GC12" s="589"/>
    </row>
    <row r="13" spans="3:185" ht="18" customHeight="1" thickBot="1">
      <c r="C13" s="676"/>
      <c r="D13" s="676"/>
      <c r="E13" s="676"/>
      <c r="F13" s="676"/>
      <c r="G13" s="676"/>
      <c r="H13" s="676"/>
      <c r="I13" s="676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  <c r="BG13" s="589"/>
      <c r="BH13" s="589"/>
      <c r="BI13" s="589"/>
      <c r="BJ13" s="589"/>
      <c r="BK13" s="589"/>
      <c r="BL13" s="589"/>
      <c r="BM13" s="589"/>
      <c r="BN13" s="589"/>
      <c r="BO13" s="589"/>
      <c r="BP13" s="589"/>
      <c r="BQ13" s="589"/>
      <c r="BR13" s="589"/>
      <c r="BS13" s="589"/>
      <c r="BT13" s="589"/>
      <c r="BU13" s="589"/>
      <c r="BV13" s="589"/>
      <c r="BW13" s="589"/>
      <c r="BX13" s="589"/>
      <c r="BY13" s="589"/>
      <c r="BZ13" s="589"/>
      <c r="CA13" s="589"/>
      <c r="CB13" s="589"/>
      <c r="CC13" s="589"/>
      <c r="CD13" s="589"/>
      <c r="CE13" s="589"/>
      <c r="CF13" s="589"/>
      <c r="CG13" s="589"/>
      <c r="CH13" s="589"/>
      <c r="CI13" s="589"/>
      <c r="CJ13" s="589"/>
      <c r="CK13" s="589"/>
      <c r="CL13" s="589"/>
      <c r="CM13" s="589"/>
      <c r="CN13" s="589"/>
      <c r="CO13" s="589"/>
      <c r="CP13" s="589"/>
      <c r="CQ13" s="589"/>
      <c r="CR13" s="589"/>
      <c r="CS13" s="589"/>
      <c r="CT13" s="589"/>
      <c r="CU13" s="589"/>
      <c r="CV13" s="589"/>
      <c r="CW13" s="589"/>
      <c r="CX13" s="589"/>
      <c r="CY13" s="589"/>
      <c r="CZ13" s="589"/>
      <c r="DA13" s="589"/>
      <c r="DB13" s="589"/>
      <c r="DC13" s="589"/>
      <c r="DD13" s="589"/>
      <c r="DE13" s="589"/>
      <c r="DF13" s="589"/>
      <c r="DG13" s="589"/>
      <c r="DH13" s="589"/>
      <c r="DI13" s="589"/>
      <c r="DJ13" s="589"/>
      <c r="DK13" s="589"/>
      <c r="DL13" s="589"/>
      <c r="DM13" s="589"/>
      <c r="DN13" s="589"/>
      <c r="DO13" s="589"/>
      <c r="DP13" s="589"/>
      <c r="DQ13" s="589"/>
      <c r="DR13" s="589"/>
      <c r="DS13" s="589"/>
      <c r="DT13" s="589"/>
      <c r="DU13" s="589"/>
      <c r="DV13" s="589"/>
      <c r="DW13" s="589"/>
      <c r="DX13" s="589"/>
      <c r="DY13" s="589"/>
      <c r="DZ13" s="589"/>
      <c r="EA13" s="589"/>
      <c r="EB13" s="589"/>
      <c r="EC13" s="589"/>
      <c r="ED13" s="589"/>
      <c r="EE13" s="589"/>
      <c r="EF13" s="589"/>
      <c r="EG13" s="589"/>
      <c r="EH13" s="589"/>
      <c r="EI13" s="589"/>
      <c r="EJ13" s="589"/>
      <c r="EK13" s="589"/>
      <c r="EL13" s="589"/>
      <c r="EM13" s="589"/>
      <c r="EN13" s="589"/>
      <c r="EO13" s="589"/>
      <c r="EP13" s="589"/>
      <c r="EQ13" s="589"/>
      <c r="ER13" s="589"/>
      <c r="ES13" s="589"/>
      <c r="ET13" s="589"/>
      <c r="EU13" s="589"/>
      <c r="EV13" s="589"/>
      <c r="EW13" s="589"/>
      <c r="EX13" s="589"/>
      <c r="EY13" s="589"/>
      <c r="EZ13" s="589"/>
      <c r="FA13" s="589"/>
      <c r="FB13" s="589"/>
      <c r="FC13" s="589"/>
      <c r="FD13" s="589"/>
      <c r="FE13" s="589"/>
      <c r="FF13" s="589"/>
      <c r="FG13" s="589"/>
      <c r="FH13" s="589"/>
      <c r="FI13" s="589"/>
      <c r="FJ13" s="589"/>
      <c r="FK13" s="589"/>
      <c r="FL13" s="589"/>
      <c r="FM13" s="589"/>
      <c r="FN13" s="589"/>
      <c r="FO13" s="589"/>
      <c r="FP13" s="589"/>
      <c r="FQ13" s="589"/>
      <c r="FR13" s="589"/>
      <c r="FS13" s="589"/>
      <c r="FT13" s="589"/>
      <c r="FU13" s="589"/>
      <c r="FV13" s="589"/>
      <c r="FW13" s="589"/>
      <c r="FX13" s="589"/>
      <c r="FY13" s="589"/>
      <c r="FZ13" s="589"/>
      <c r="GA13" s="589"/>
      <c r="GB13" s="589"/>
      <c r="GC13" s="589"/>
    </row>
    <row r="14" spans="1:185" s="531" customFormat="1" ht="17.25" customHeight="1" thickBot="1">
      <c r="A14" s="790" t="s">
        <v>1521</v>
      </c>
      <c r="B14" s="791"/>
      <c r="C14" s="677"/>
      <c r="D14" s="677">
        <f>SUM(D11:D11)</f>
        <v>23226</v>
      </c>
      <c r="E14" s="677">
        <f>SUM(E11:E11)</f>
        <v>0</v>
      </c>
      <c r="F14" s="677">
        <f>SUM(F11:F13)</f>
        <v>7003</v>
      </c>
      <c r="G14" s="677">
        <f>SUM(G11:G13)</f>
        <v>19980</v>
      </c>
      <c r="H14" s="677">
        <f>SUM(H11:H13)</f>
        <v>74344</v>
      </c>
      <c r="I14" s="677">
        <f>SUM(I11:I13)</f>
        <v>19822</v>
      </c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47"/>
      <c r="EC14" s="547"/>
      <c r="ED14" s="547"/>
      <c r="EE14" s="547"/>
      <c r="EF14" s="547"/>
      <c r="EG14" s="547"/>
      <c r="EH14" s="547"/>
      <c r="EI14" s="547"/>
      <c r="EJ14" s="547"/>
      <c r="EK14" s="547"/>
      <c r="EL14" s="547"/>
      <c r="EM14" s="547"/>
      <c r="EN14" s="547"/>
      <c r="EO14" s="547"/>
      <c r="EP14" s="547"/>
      <c r="EQ14" s="547"/>
      <c r="ER14" s="547"/>
      <c r="ES14" s="547"/>
      <c r="ET14" s="547"/>
      <c r="EU14" s="547"/>
      <c r="EV14" s="547"/>
      <c r="EW14" s="547"/>
      <c r="EX14" s="547"/>
      <c r="EY14" s="547"/>
      <c r="EZ14" s="547"/>
      <c r="FA14" s="547"/>
      <c r="FB14" s="547"/>
      <c r="FC14" s="547"/>
      <c r="FD14" s="547"/>
      <c r="FE14" s="547"/>
      <c r="FF14" s="547"/>
      <c r="FG14" s="547"/>
      <c r="FH14" s="547"/>
      <c r="FI14" s="547"/>
      <c r="FJ14" s="547"/>
      <c r="FK14" s="547"/>
      <c r="FL14" s="547"/>
      <c r="FM14" s="547"/>
      <c r="FN14" s="547"/>
      <c r="FO14" s="547"/>
      <c r="FP14" s="547"/>
      <c r="FQ14" s="547"/>
      <c r="FR14" s="547"/>
      <c r="FS14" s="547"/>
      <c r="FT14" s="547"/>
      <c r="FU14" s="547"/>
      <c r="FV14" s="547"/>
      <c r="FW14" s="547"/>
      <c r="FX14" s="547"/>
      <c r="FY14" s="547"/>
      <c r="FZ14" s="547"/>
      <c r="GA14" s="547"/>
      <c r="GB14" s="547"/>
      <c r="GC14" s="547"/>
    </row>
    <row r="15" spans="3:185" ht="21.75" customHeight="1">
      <c r="C15" s="676"/>
      <c r="D15" s="676"/>
      <c r="E15" s="676"/>
      <c r="F15" s="676"/>
      <c r="G15" s="676"/>
      <c r="H15" s="676"/>
      <c r="I15" s="676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89"/>
      <c r="BM15" s="589"/>
      <c r="BN15" s="589"/>
      <c r="BO15" s="589"/>
      <c r="BP15" s="589"/>
      <c r="BQ15" s="589"/>
      <c r="BR15" s="589"/>
      <c r="BS15" s="589"/>
      <c r="BT15" s="589"/>
      <c r="BU15" s="589"/>
      <c r="BV15" s="589"/>
      <c r="BW15" s="589"/>
      <c r="BX15" s="589"/>
      <c r="BY15" s="589"/>
      <c r="BZ15" s="589"/>
      <c r="CA15" s="589"/>
      <c r="CB15" s="589"/>
      <c r="CC15" s="589"/>
      <c r="CD15" s="589"/>
      <c r="CE15" s="589"/>
      <c r="CF15" s="589"/>
      <c r="CG15" s="589"/>
      <c r="CH15" s="589"/>
      <c r="CI15" s="589"/>
      <c r="CJ15" s="589"/>
      <c r="CK15" s="589"/>
      <c r="CL15" s="589"/>
      <c r="CM15" s="589"/>
      <c r="CN15" s="589"/>
      <c r="CO15" s="589"/>
      <c r="CP15" s="589"/>
      <c r="CQ15" s="589"/>
      <c r="CR15" s="589"/>
      <c r="CS15" s="589"/>
      <c r="CT15" s="589"/>
      <c r="CU15" s="589"/>
      <c r="CV15" s="589"/>
      <c r="CW15" s="589"/>
      <c r="CX15" s="589"/>
      <c r="CY15" s="589"/>
      <c r="CZ15" s="589"/>
      <c r="DA15" s="589"/>
      <c r="DB15" s="589"/>
      <c r="DC15" s="589"/>
      <c r="DD15" s="589"/>
      <c r="DE15" s="589"/>
      <c r="DF15" s="589"/>
      <c r="DG15" s="589"/>
      <c r="DH15" s="589"/>
      <c r="DI15" s="589"/>
      <c r="DJ15" s="589"/>
      <c r="DK15" s="589"/>
      <c r="DL15" s="589"/>
      <c r="DM15" s="589"/>
      <c r="DN15" s="589"/>
      <c r="DO15" s="589"/>
      <c r="DP15" s="589"/>
      <c r="DQ15" s="589"/>
      <c r="DR15" s="589"/>
      <c r="DS15" s="589"/>
      <c r="DT15" s="589"/>
      <c r="DU15" s="589"/>
      <c r="DV15" s="589"/>
      <c r="DW15" s="589"/>
      <c r="DX15" s="589"/>
      <c r="DY15" s="589"/>
      <c r="DZ15" s="589"/>
      <c r="EA15" s="589"/>
      <c r="EB15" s="589"/>
      <c r="EC15" s="589"/>
      <c r="ED15" s="589"/>
      <c r="EE15" s="589"/>
      <c r="EF15" s="589"/>
      <c r="EG15" s="589"/>
      <c r="EH15" s="589"/>
      <c r="EI15" s="589"/>
      <c r="EJ15" s="589"/>
      <c r="EK15" s="589"/>
      <c r="EL15" s="589"/>
      <c r="EM15" s="589"/>
      <c r="EN15" s="589"/>
      <c r="EO15" s="589"/>
      <c r="EP15" s="589"/>
      <c r="EQ15" s="589"/>
      <c r="ER15" s="589"/>
      <c r="ES15" s="589"/>
      <c r="ET15" s="589"/>
      <c r="EU15" s="589"/>
      <c r="EV15" s="589"/>
      <c r="EW15" s="589"/>
      <c r="EX15" s="589"/>
      <c r="EY15" s="589"/>
      <c r="EZ15" s="589"/>
      <c r="FA15" s="589"/>
      <c r="FB15" s="589"/>
      <c r="FC15" s="589"/>
      <c r="FD15" s="589"/>
      <c r="FE15" s="589"/>
      <c r="FF15" s="589"/>
      <c r="FG15" s="589"/>
      <c r="FH15" s="589"/>
      <c r="FI15" s="589"/>
      <c r="FJ15" s="589"/>
      <c r="FK15" s="589"/>
      <c r="FL15" s="589"/>
      <c r="FM15" s="589"/>
      <c r="FN15" s="589"/>
      <c r="FO15" s="589"/>
      <c r="FP15" s="589"/>
      <c r="FQ15" s="589"/>
      <c r="FR15" s="589"/>
      <c r="FS15" s="589"/>
      <c r="FT15" s="589"/>
      <c r="FU15" s="589"/>
      <c r="FV15" s="589"/>
      <c r="FW15" s="589"/>
      <c r="FX15" s="589"/>
      <c r="FY15" s="589"/>
      <c r="FZ15" s="589"/>
      <c r="GA15" s="589"/>
      <c r="GB15" s="589"/>
      <c r="GC15" s="589"/>
    </row>
    <row r="16" spans="1:185" ht="15.75">
      <c r="A16" s="678" t="s">
        <v>1522</v>
      </c>
      <c r="C16" s="676"/>
      <c r="D16" s="676"/>
      <c r="E16" s="676"/>
      <c r="F16" s="676"/>
      <c r="G16" s="676"/>
      <c r="H16" s="676"/>
      <c r="I16" s="676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89"/>
      <c r="BF16" s="589"/>
      <c r="BG16" s="589"/>
      <c r="BH16" s="589"/>
      <c r="BI16" s="589"/>
      <c r="BJ16" s="589"/>
      <c r="BK16" s="589"/>
      <c r="BL16" s="589"/>
      <c r="BM16" s="589"/>
      <c r="BN16" s="589"/>
      <c r="BO16" s="589"/>
      <c r="BP16" s="589"/>
      <c r="BQ16" s="589"/>
      <c r="BR16" s="589"/>
      <c r="BS16" s="589"/>
      <c r="BT16" s="589"/>
      <c r="BU16" s="589"/>
      <c r="BV16" s="589"/>
      <c r="BW16" s="589"/>
      <c r="BX16" s="589"/>
      <c r="BY16" s="589"/>
      <c r="BZ16" s="589"/>
      <c r="CA16" s="589"/>
      <c r="CB16" s="589"/>
      <c r="CC16" s="589"/>
      <c r="CD16" s="589"/>
      <c r="CE16" s="589"/>
      <c r="CF16" s="589"/>
      <c r="CG16" s="589"/>
      <c r="CH16" s="589"/>
      <c r="CI16" s="589"/>
      <c r="CJ16" s="589"/>
      <c r="CK16" s="589"/>
      <c r="CL16" s="589"/>
      <c r="CM16" s="589"/>
      <c r="CN16" s="589"/>
      <c r="CO16" s="589"/>
      <c r="CP16" s="589"/>
      <c r="CQ16" s="589"/>
      <c r="CR16" s="589"/>
      <c r="CS16" s="589"/>
      <c r="CT16" s="589"/>
      <c r="CU16" s="589"/>
      <c r="CV16" s="589"/>
      <c r="CW16" s="589"/>
      <c r="CX16" s="589"/>
      <c r="CY16" s="589"/>
      <c r="CZ16" s="589"/>
      <c r="DA16" s="589"/>
      <c r="DB16" s="589"/>
      <c r="DC16" s="589"/>
      <c r="DD16" s="589"/>
      <c r="DE16" s="589"/>
      <c r="DF16" s="589"/>
      <c r="DG16" s="589"/>
      <c r="DH16" s="589"/>
      <c r="DI16" s="589"/>
      <c r="DJ16" s="589"/>
      <c r="DK16" s="589"/>
      <c r="DL16" s="589"/>
      <c r="DM16" s="589"/>
      <c r="DN16" s="589"/>
      <c r="DO16" s="589"/>
      <c r="DP16" s="589"/>
      <c r="DQ16" s="589"/>
      <c r="DR16" s="589"/>
      <c r="DS16" s="589"/>
      <c r="DT16" s="589"/>
      <c r="DU16" s="589"/>
      <c r="DV16" s="589"/>
      <c r="DW16" s="589"/>
      <c r="DX16" s="589"/>
      <c r="DY16" s="589"/>
      <c r="DZ16" s="589"/>
      <c r="EA16" s="589"/>
      <c r="EB16" s="589"/>
      <c r="EC16" s="589"/>
      <c r="ED16" s="589"/>
      <c r="EE16" s="589"/>
      <c r="EF16" s="589"/>
      <c r="EG16" s="589"/>
      <c r="EH16" s="589"/>
      <c r="EI16" s="589"/>
      <c r="EJ16" s="589"/>
      <c r="EK16" s="589"/>
      <c r="EL16" s="589"/>
      <c r="EM16" s="589"/>
      <c r="EN16" s="589"/>
      <c r="EO16" s="589"/>
      <c r="EP16" s="589"/>
      <c r="EQ16" s="589"/>
      <c r="ER16" s="589"/>
      <c r="ES16" s="589"/>
      <c r="ET16" s="589"/>
      <c r="EU16" s="589"/>
      <c r="EV16" s="589"/>
      <c r="EW16" s="589"/>
      <c r="EX16" s="589"/>
      <c r="EY16" s="589"/>
      <c r="EZ16" s="589"/>
      <c r="FA16" s="589"/>
      <c r="FB16" s="589"/>
      <c r="FC16" s="589"/>
      <c r="FD16" s="589"/>
      <c r="FE16" s="589"/>
      <c r="FF16" s="589"/>
      <c r="FG16" s="589"/>
      <c r="FH16" s="589"/>
      <c r="FI16" s="589"/>
      <c r="FJ16" s="589"/>
      <c r="FK16" s="589"/>
      <c r="FL16" s="589"/>
      <c r="FM16" s="589"/>
      <c r="FN16" s="589"/>
      <c r="FO16" s="589"/>
      <c r="FP16" s="589"/>
      <c r="FQ16" s="589"/>
      <c r="FR16" s="589"/>
      <c r="FS16" s="589"/>
      <c r="FT16" s="589"/>
      <c r="FU16" s="589"/>
      <c r="FV16" s="589"/>
      <c r="FW16" s="589"/>
      <c r="FX16" s="589"/>
      <c r="FY16" s="589"/>
      <c r="FZ16" s="589"/>
      <c r="GA16" s="589"/>
      <c r="GB16" s="589"/>
      <c r="GC16" s="589"/>
    </row>
    <row r="17" spans="3:185" ht="12.75">
      <c r="C17" s="676"/>
      <c r="D17" s="676"/>
      <c r="E17" s="676"/>
      <c r="F17" s="676"/>
      <c r="G17" s="676"/>
      <c r="H17" s="676"/>
      <c r="I17" s="676"/>
      <c r="J17" s="67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89"/>
      <c r="BG17" s="589"/>
      <c r="BH17" s="589"/>
      <c r="BI17" s="589"/>
      <c r="BJ17" s="589"/>
      <c r="BK17" s="589"/>
      <c r="BL17" s="589"/>
      <c r="BM17" s="589"/>
      <c r="BN17" s="589"/>
      <c r="BO17" s="589"/>
      <c r="BP17" s="589"/>
      <c r="BQ17" s="589"/>
      <c r="BR17" s="589"/>
      <c r="BS17" s="589"/>
      <c r="BT17" s="589"/>
      <c r="BU17" s="589"/>
      <c r="BV17" s="589"/>
      <c r="BW17" s="589"/>
      <c r="BX17" s="589"/>
      <c r="BY17" s="589"/>
      <c r="BZ17" s="589"/>
      <c r="CA17" s="589"/>
      <c r="CB17" s="589"/>
      <c r="CC17" s="589"/>
      <c r="CD17" s="589"/>
      <c r="CE17" s="589"/>
      <c r="CF17" s="589"/>
      <c r="CG17" s="589"/>
      <c r="CH17" s="589"/>
      <c r="CI17" s="589"/>
      <c r="CJ17" s="589"/>
      <c r="CK17" s="589"/>
      <c r="CL17" s="589"/>
      <c r="CM17" s="589"/>
      <c r="CN17" s="589"/>
      <c r="CO17" s="589"/>
      <c r="CP17" s="589"/>
      <c r="CQ17" s="589"/>
      <c r="CR17" s="589"/>
      <c r="CS17" s="589"/>
      <c r="CT17" s="589"/>
      <c r="CU17" s="589"/>
      <c r="CV17" s="589"/>
      <c r="CW17" s="589"/>
      <c r="CX17" s="589"/>
      <c r="CY17" s="589"/>
      <c r="CZ17" s="589"/>
      <c r="DA17" s="589"/>
      <c r="DB17" s="589"/>
      <c r="DC17" s="589"/>
      <c r="DD17" s="589"/>
      <c r="DE17" s="589"/>
      <c r="DF17" s="589"/>
      <c r="DG17" s="589"/>
      <c r="DH17" s="589"/>
      <c r="DI17" s="589"/>
      <c r="DJ17" s="589"/>
      <c r="DK17" s="589"/>
      <c r="DL17" s="589"/>
      <c r="DM17" s="589"/>
      <c r="DN17" s="589"/>
      <c r="DO17" s="589"/>
      <c r="DP17" s="589"/>
      <c r="DQ17" s="589"/>
      <c r="DR17" s="589"/>
      <c r="DS17" s="589"/>
      <c r="DT17" s="589"/>
      <c r="DU17" s="589"/>
      <c r="DV17" s="589"/>
      <c r="DW17" s="589"/>
      <c r="DX17" s="589"/>
      <c r="DY17" s="589"/>
      <c r="DZ17" s="589"/>
      <c r="EA17" s="589"/>
      <c r="EB17" s="589"/>
      <c r="EC17" s="589"/>
      <c r="ED17" s="589"/>
      <c r="EE17" s="589"/>
      <c r="EF17" s="589"/>
      <c r="EG17" s="589"/>
      <c r="EH17" s="589"/>
      <c r="EI17" s="589"/>
      <c r="EJ17" s="589"/>
      <c r="EK17" s="589"/>
      <c r="EL17" s="589"/>
      <c r="EM17" s="589"/>
      <c r="EN17" s="589"/>
      <c r="EO17" s="589"/>
      <c r="EP17" s="589"/>
      <c r="EQ17" s="589"/>
      <c r="ER17" s="589"/>
      <c r="ES17" s="589"/>
      <c r="ET17" s="589"/>
      <c r="EU17" s="589"/>
      <c r="EV17" s="589"/>
      <c r="EW17" s="589"/>
      <c r="EX17" s="589"/>
      <c r="EY17" s="589"/>
      <c r="EZ17" s="589"/>
      <c r="FA17" s="589"/>
      <c r="FB17" s="589"/>
      <c r="FC17" s="589"/>
      <c r="FD17" s="589"/>
      <c r="FE17" s="589"/>
      <c r="FF17" s="589"/>
      <c r="FG17" s="589"/>
      <c r="FH17" s="589"/>
      <c r="FI17" s="589"/>
      <c r="FJ17" s="589"/>
      <c r="FK17" s="589"/>
      <c r="FL17" s="589"/>
      <c r="FM17" s="589"/>
      <c r="FN17" s="589"/>
      <c r="FO17" s="589"/>
      <c r="FP17" s="589"/>
      <c r="FQ17" s="589"/>
      <c r="FR17" s="589"/>
      <c r="FS17" s="589"/>
      <c r="FT17" s="589"/>
      <c r="FU17" s="589"/>
      <c r="FV17" s="589"/>
      <c r="FW17" s="589"/>
      <c r="FX17" s="589"/>
      <c r="FY17" s="589"/>
      <c r="FZ17" s="589"/>
      <c r="GA17" s="589"/>
      <c r="GB17" s="589"/>
      <c r="GC17" s="589"/>
    </row>
    <row r="18" spans="1:185" ht="18" customHeight="1">
      <c r="A18" s="675" t="s">
        <v>566</v>
      </c>
      <c r="B18" s="589" t="s">
        <v>1523</v>
      </c>
      <c r="C18" s="672">
        <v>2030</v>
      </c>
      <c r="D18" s="672">
        <v>32052</v>
      </c>
      <c r="E18" s="672"/>
      <c r="F18" s="672"/>
      <c r="G18" s="672"/>
      <c r="H18" s="672"/>
      <c r="I18" s="672">
        <v>34082</v>
      </c>
      <c r="J18" s="67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89"/>
      <c r="AV18" s="589"/>
      <c r="AW18" s="589"/>
      <c r="AX18" s="589"/>
      <c r="AY18" s="589"/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89"/>
      <c r="BL18" s="589"/>
      <c r="BM18" s="589"/>
      <c r="BN18" s="589"/>
      <c r="BO18" s="589"/>
      <c r="BP18" s="589"/>
      <c r="BQ18" s="589"/>
      <c r="BR18" s="589"/>
      <c r="BS18" s="589"/>
      <c r="BT18" s="589"/>
      <c r="BU18" s="589"/>
      <c r="BV18" s="589"/>
      <c r="BW18" s="589"/>
      <c r="BX18" s="589"/>
      <c r="BY18" s="589"/>
      <c r="BZ18" s="589"/>
      <c r="CA18" s="589"/>
      <c r="CB18" s="589"/>
      <c r="CC18" s="589"/>
      <c r="CD18" s="589"/>
      <c r="CE18" s="589"/>
      <c r="CF18" s="589"/>
      <c r="CG18" s="589"/>
      <c r="CH18" s="589"/>
      <c r="CI18" s="589"/>
      <c r="CJ18" s="589"/>
      <c r="CK18" s="589"/>
      <c r="CL18" s="589"/>
      <c r="CM18" s="589"/>
      <c r="CN18" s="589"/>
      <c r="CO18" s="589"/>
      <c r="CP18" s="589"/>
      <c r="CQ18" s="589"/>
      <c r="CR18" s="589"/>
      <c r="CS18" s="589"/>
      <c r="CT18" s="589"/>
      <c r="CU18" s="589"/>
      <c r="CV18" s="589"/>
      <c r="CW18" s="589"/>
      <c r="CX18" s="589"/>
      <c r="CY18" s="589"/>
      <c r="CZ18" s="589"/>
      <c r="DA18" s="589"/>
      <c r="DB18" s="589"/>
      <c r="DC18" s="589"/>
      <c r="DD18" s="589"/>
      <c r="DE18" s="589"/>
      <c r="DF18" s="589"/>
      <c r="DG18" s="589"/>
      <c r="DH18" s="589"/>
      <c r="DI18" s="589"/>
      <c r="DJ18" s="589"/>
      <c r="DK18" s="589"/>
      <c r="DL18" s="589"/>
      <c r="DM18" s="589"/>
      <c r="DN18" s="589"/>
      <c r="DO18" s="589"/>
      <c r="DP18" s="589"/>
      <c r="DQ18" s="589"/>
      <c r="DR18" s="589"/>
      <c r="DS18" s="589"/>
      <c r="DT18" s="589"/>
      <c r="DU18" s="589"/>
      <c r="DV18" s="589"/>
      <c r="DW18" s="589"/>
      <c r="DX18" s="589"/>
      <c r="DY18" s="589"/>
      <c r="DZ18" s="589"/>
      <c r="EA18" s="589"/>
      <c r="EB18" s="589"/>
      <c r="EC18" s="589"/>
      <c r="ED18" s="589"/>
      <c r="EE18" s="589"/>
      <c r="EF18" s="589"/>
      <c r="EG18" s="589"/>
      <c r="EH18" s="589"/>
      <c r="EI18" s="589"/>
      <c r="EJ18" s="589"/>
      <c r="EK18" s="589"/>
      <c r="EL18" s="589"/>
      <c r="EM18" s="589"/>
      <c r="EN18" s="589"/>
      <c r="EO18" s="589"/>
      <c r="EP18" s="589"/>
      <c r="EQ18" s="589"/>
      <c r="ER18" s="589"/>
      <c r="ES18" s="589"/>
      <c r="ET18" s="589"/>
      <c r="EU18" s="589"/>
      <c r="EV18" s="589"/>
      <c r="EW18" s="589"/>
      <c r="EX18" s="589"/>
      <c r="EY18" s="589"/>
      <c r="EZ18" s="589"/>
      <c r="FA18" s="589"/>
      <c r="FB18" s="589"/>
      <c r="FC18" s="589"/>
      <c r="FD18" s="589"/>
      <c r="FE18" s="589"/>
      <c r="FF18" s="589"/>
      <c r="FG18" s="589"/>
      <c r="FH18" s="589"/>
      <c r="FI18" s="589"/>
      <c r="FJ18" s="589"/>
      <c r="FK18" s="589"/>
      <c r="FL18" s="589"/>
      <c r="FM18" s="589"/>
      <c r="FN18" s="589"/>
      <c r="FO18" s="589"/>
      <c r="FP18" s="589"/>
      <c r="FQ18" s="589"/>
      <c r="FR18" s="589"/>
      <c r="FS18" s="589"/>
      <c r="FT18" s="589"/>
      <c r="FU18" s="589"/>
      <c r="FV18" s="589"/>
      <c r="FW18" s="589"/>
      <c r="FX18" s="589"/>
      <c r="FY18" s="589"/>
      <c r="FZ18" s="589"/>
      <c r="GA18" s="589"/>
      <c r="GB18" s="589"/>
      <c r="GC18" s="589"/>
    </row>
    <row r="19" spans="1:185" ht="18" customHeight="1">
      <c r="A19" s="675" t="s">
        <v>569</v>
      </c>
      <c r="B19" s="589" t="s">
        <v>1524</v>
      </c>
      <c r="C19" s="672"/>
      <c r="D19" s="672">
        <v>1051</v>
      </c>
      <c r="E19" s="672"/>
      <c r="F19" s="672"/>
      <c r="G19" s="672"/>
      <c r="H19" s="672"/>
      <c r="I19" s="672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89"/>
      <c r="AV19" s="589"/>
      <c r="AW19" s="589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89"/>
      <c r="DI19" s="589"/>
      <c r="DJ19" s="589"/>
      <c r="DK19" s="589"/>
      <c r="DL19" s="589"/>
      <c r="DM19" s="589"/>
      <c r="DN19" s="589"/>
      <c r="DO19" s="589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89"/>
      <c r="EA19" s="589"/>
      <c r="EB19" s="589"/>
      <c r="EC19" s="589"/>
      <c r="ED19" s="589"/>
      <c r="EE19" s="589"/>
      <c r="EF19" s="589"/>
      <c r="EG19" s="589"/>
      <c r="EH19" s="589"/>
      <c r="EI19" s="589"/>
      <c r="EJ19" s="589"/>
      <c r="EK19" s="589"/>
      <c r="EL19" s="589"/>
      <c r="EM19" s="589"/>
      <c r="EN19" s="589"/>
      <c r="EO19" s="589"/>
      <c r="EP19" s="589"/>
      <c r="EQ19" s="589"/>
      <c r="ER19" s="589"/>
      <c r="ES19" s="589"/>
      <c r="ET19" s="589"/>
      <c r="EU19" s="589"/>
      <c r="EV19" s="589"/>
      <c r="EW19" s="589"/>
      <c r="EX19" s="589"/>
      <c r="EY19" s="589"/>
      <c r="EZ19" s="589"/>
      <c r="FA19" s="589"/>
      <c r="FB19" s="589"/>
      <c r="FC19" s="589"/>
      <c r="FD19" s="589"/>
      <c r="FE19" s="589"/>
      <c r="FF19" s="589"/>
      <c r="FG19" s="589"/>
      <c r="FH19" s="589"/>
      <c r="FI19" s="589"/>
      <c r="FJ19" s="589"/>
      <c r="FK19" s="589"/>
      <c r="FL19" s="589"/>
      <c r="FM19" s="589"/>
      <c r="FN19" s="589"/>
      <c r="FO19" s="589"/>
      <c r="FP19" s="589"/>
      <c r="FQ19" s="589"/>
      <c r="FR19" s="589"/>
      <c r="FS19" s="589"/>
      <c r="FT19" s="589"/>
      <c r="FU19" s="589"/>
      <c r="FV19" s="589"/>
      <c r="FW19" s="589"/>
      <c r="FX19" s="589"/>
      <c r="FY19" s="589"/>
      <c r="FZ19" s="589"/>
      <c r="GA19" s="589"/>
      <c r="GB19" s="589"/>
      <c r="GC19" s="589"/>
    </row>
    <row r="20" spans="1:185" ht="18" customHeight="1">
      <c r="A20" s="675" t="s">
        <v>572</v>
      </c>
      <c r="B20" s="589" t="s">
        <v>1525</v>
      </c>
      <c r="C20" s="672"/>
      <c r="D20" s="672"/>
      <c r="E20" s="672"/>
      <c r="F20" s="672">
        <v>685</v>
      </c>
      <c r="G20" s="672"/>
      <c r="H20" s="672"/>
      <c r="I20" s="672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89"/>
      <c r="BC20" s="589"/>
      <c r="BD20" s="589"/>
      <c r="BE20" s="589"/>
      <c r="BF20" s="589"/>
      <c r="BG20" s="589"/>
      <c r="BH20" s="589"/>
      <c r="BI20" s="589"/>
      <c r="BJ20" s="589"/>
      <c r="BK20" s="589"/>
      <c r="BL20" s="589"/>
      <c r="BM20" s="589"/>
      <c r="BN20" s="589"/>
      <c r="BO20" s="589"/>
      <c r="BP20" s="589"/>
      <c r="BQ20" s="589"/>
      <c r="BR20" s="589"/>
      <c r="BS20" s="589"/>
      <c r="BT20" s="589"/>
      <c r="BU20" s="589"/>
      <c r="BV20" s="589"/>
      <c r="BW20" s="589"/>
      <c r="BX20" s="589"/>
      <c r="BY20" s="589"/>
      <c r="BZ20" s="589"/>
      <c r="CA20" s="589"/>
      <c r="CB20" s="589"/>
      <c r="CC20" s="589"/>
      <c r="CD20" s="589"/>
      <c r="CE20" s="589"/>
      <c r="CF20" s="589"/>
      <c r="CG20" s="589"/>
      <c r="CH20" s="589"/>
      <c r="CI20" s="589"/>
      <c r="CJ20" s="589"/>
      <c r="CK20" s="589"/>
      <c r="CL20" s="589"/>
      <c r="CM20" s="589"/>
      <c r="CN20" s="589"/>
      <c r="CO20" s="589"/>
      <c r="CP20" s="589"/>
      <c r="CQ20" s="589"/>
      <c r="CR20" s="589"/>
      <c r="CS20" s="589"/>
      <c r="CT20" s="589"/>
      <c r="CU20" s="589"/>
      <c r="CV20" s="589"/>
      <c r="CW20" s="589"/>
      <c r="CX20" s="589"/>
      <c r="CY20" s="589"/>
      <c r="CZ20" s="589"/>
      <c r="DA20" s="589"/>
      <c r="DB20" s="589"/>
      <c r="DC20" s="589"/>
      <c r="DD20" s="589"/>
      <c r="DE20" s="589"/>
      <c r="DF20" s="589"/>
      <c r="DG20" s="589"/>
      <c r="DH20" s="589"/>
      <c r="DI20" s="589"/>
      <c r="DJ20" s="589"/>
      <c r="DK20" s="589"/>
      <c r="DL20" s="589"/>
      <c r="DM20" s="589"/>
      <c r="DN20" s="589"/>
      <c r="DO20" s="589"/>
      <c r="DP20" s="589"/>
      <c r="DQ20" s="589"/>
      <c r="DR20" s="589"/>
      <c r="DS20" s="589"/>
      <c r="DT20" s="589"/>
      <c r="DU20" s="589"/>
      <c r="DV20" s="589"/>
      <c r="DW20" s="589"/>
      <c r="DX20" s="589"/>
      <c r="DY20" s="589"/>
      <c r="DZ20" s="589"/>
      <c r="EA20" s="589"/>
      <c r="EB20" s="589"/>
      <c r="EC20" s="589"/>
      <c r="ED20" s="589"/>
      <c r="EE20" s="589"/>
      <c r="EF20" s="589"/>
      <c r="EG20" s="589"/>
      <c r="EH20" s="589"/>
      <c r="EI20" s="589"/>
      <c r="EJ20" s="589"/>
      <c r="EK20" s="589"/>
      <c r="EL20" s="589"/>
      <c r="EM20" s="589"/>
      <c r="EN20" s="589"/>
      <c r="EO20" s="589"/>
      <c r="EP20" s="589"/>
      <c r="EQ20" s="589"/>
      <c r="ER20" s="589"/>
      <c r="ES20" s="589"/>
      <c r="ET20" s="589"/>
      <c r="EU20" s="589"/>
      <c r="EV20" s="589"/>
      <c r="EW20" s="589"/>
      <c r="EX20" s="589"/>
      <c r="EY20" s="589"/>
      <c r="EZ20" s="589"/>
      <c r="FA20" s="589"/>
      <c r="FB20" s="589"/>
      <c r="FC20" s="589"/>
      <c r="FD20" s="589"/>
      <c r="FE20" s="589"/>
      <c r="FF20" s="589"/>
      <c r="FG20" s="589"/>
      <c r="FH20" s="589"/>
      <c r="FI20" s="589"/>
      <c r="FJ20" s="589"/>
      <c r="FK20" s="589"/>
      <c r="FL20" s="589"/>
      <c r="FM20" s="589"/>
      <c r="FN20" s="589"/>
      <c r="FO20" s="589"/>
      <c r="FP20" s="589"/>
      <c r="FQ20" s="589"/>
      <c r="FR20" s="589"/>
      <c r="FS20" s="589"/>
      <c r="FT20" s="589"/>
      <c r="FU20" s="589"/>
      <c r="FV20" s="589"/>
      <c r="FW20" s="589"/>
      <c r="FX20" s="589"/>
      <c r="FY20" s="589"/>
      <c r="FZ20" s="589"/>
      <c r="GA20" s="589"/>
      <c r="GB20" s="589"/>
      <c r="GC20" s="589"/>
    </row>
    <row r="21" spans="1:185" ht="18" customHeight="1">
      <c r="A21" s="675" t="s">
        <v>575</v>
      </c>
      <c r="B21" s="589" t="s">
        <v>1526</v>
      </c>
      <c r="C21" s="672"/>
      <c r="D21" s="672"/>
      <c r="E21" s="672"/>
      <c r="F21" s="672">
        <v>6490</v>
      </c>
      <c r="G21" s="672"/>
      <c r="H21" s="672"/>
      <c r="I21" s="672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89"/>
      <c r="AV21" s="589"/>
      <c r="AW21" s="589"/>
      <c r="AX21" s="589"/>
      <c r="AY21" s="589"/>
      <c r="AZ21" s="589"/>
      <c r="BA21" s="589"/>
      <c r="BB21" s="589"/>
      <c r="BC21" s="589"/>
      <c r="BD21" s="589"/>
      <c r="BE21" s="589"/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89"/>
      <c r="BQ21" s="589"/>
      <c r="BR21" s="589"/>
      <c r="BS21" s="589"/>
      <c r="BT21" s="589"/>
      <c r="BU21" s="589"/>
      <c r="BV21" s="589"/>
      <c r="BW21" s="589"/>
      <c r="BX21" s="589"/>
      <c r="BY21" s="589"/>
      <c r="BZ21" s="589"/>
      <c r="CA21" s="589"/>
      <c r="CB21" s="589"/>
      <c r="CC21" s="589"/>
      <c r="CD21" s="589"/>
      <c r="CE21" s="589"/>
      <c r="CF21" s="589"/>
      <c r="CG21" s="589"/>
      <c r="CH21" s="589"/>
      <c r="CI21" s="589"/>
      <c r="CJ21" s="589"/>
      <c r="CK21" s="589"/>
      <c r="CL21" s="589"/>
      <c r="CM21" s="589"/>
      <c r="CN21" s="589"/>
      <c r="CO21" s="589"/>
      <c r="CP21" s="589"/>
      <c r="CQ21" s="589"/>
      <c r="CR21" s="589"/>
      <c r="CS21" s="589"/>
      <c r="CT21" s="589"/>
      <c r="CU21" s="589"/>
      <c r="CV21" s="589"/>
      <c r="CW21" s="589"/>
      <c r="CX21" s="589"/>
      <c r="CY21" s="589"/>
      <c r="CZ21" s="589"/>
      <c r="DA21" s="589"/>
      <c r="DB21" s="589"/>
      <c r="DC21" s="589"/>
      <c r="DD21" s="589"/>
      <c r="DE21" s="589"/>
      <c r="DF21" s="589"/>
      <c r="DG21" s="589"/>
      <c r="DH21" s="589"/>
      <c r="DI21" s="589"/>
      <c r="DJ21" s="589"/>
      <c r="DK21" s="589"/>
      <c r="DL21" s="589"/>
      <c r="DM21" s="589"/>
      <c r="DN21" s="589"/>
      <c r="DO21" s="589"/>
      <c r="DP21" s="589"/>
      <c r="DQ21" s="589"/>
      <c r="DR21" s="589"/>
      <c r="DS21" s="589"/>
      <c r="DT21" s="589"/>
      <c r="DU21" s="589"/>
      <c r="DV21" s="589"/>
      <c r="DW21" s="589"/>
      <c r="DX21" s="589"/>
      <c r="DY21" s="589"/>
      <c r="DZ21" s="589"/>
      <c r="EA21" s="589"/>
      <c r="EB21" s="589"/>
      <c r="EC21" s="589"/>
      <c r="ED21" s="589"/>
      <c r="EE21" s="589"/>
      <c r="EF21" s="589"/>
      <c r="EG21" s="589"/>
      <c r="EH21" s="589"/>
      <c r="EI21" s="589"/>
      <c r="EJ21" s="589"/>
      <c r="EK21" s="589"/>
      <c r="EL21" s="589"/>
      <c r="EM21" s="589"/>
      <c r="EN21" s="589"/>
      <c r="EO21" s="589"/>
      <c r="EP21" s="589"/>
      <c r="EQ21" s="589"/>
      <c r="ER21" s="589"/>
      <c r="ES21" s="589"/>
      <c r="ET21" s="589"/>
      <c r="EU21" s="589"/>
      <c r="EV21" s="589"/>
      <c r="EW21" s="589"/>
      <c r="EX21" s="589"/>
      <c r="EY21" s="589"/>
      <c r="EZ21" s="589"/>
      <c r="FA21" s="589"/>
      <c r="FB21" s="589"/>
      <c r="FC21" s="589"/>
      <c r="FD21" s="589"/>
      <c r="FE21" s="589"/>
      <c r="FF21" s="589"/>
      <c r="FG21" s="589"/>
      <c r="FH21" s="589"/>
      <c r="FI21" s="589"/>
      <c r="FJ21" s="589"/>
      <c r="FK21" s="589"/>
      <c r="FL21" s="589"/>
      <c r="FM21" s="589"/>
      <c r="FN21" s="589"/>
      <c r="FO21" s="589"/>
      <c r="FP21" s="589"/>
      <c r="FQ21" s="589"/>
      <c r="FR21" s="589"/>
      <c r="FS21" s="589"/>
      <c r="FT21" s="589"/>
      <c r="FU21" s="589"/>
      <c r="FV21" s="589"/>
      <c r="FW21" s="589"/>
      <c r="FX21" s="589"/>
      <c r="FY21" s="589"/>
      <c r="FZ21" s="589"/>
      <c r="GA21" s="589"/>
      <c r="GB21" s="589"/>
      <c r="GC21" s="589"/>
    </row>
    <row r="22" spans="1:185" ht="18" customHeight="1">
      <c r="A22" s="675" t="s">
        <v>578</v>
      </c>
      <c r="B22" s="589" t="s">
        <v>1527</v>
      </c>
      <c r="C22" s="672"/>
      <c r="D22" s="672"/>
      <c r="E22" s="672"/>
      <c r="F22" s="672">
        <v>5000</v>
      </c>
      <c r="G22" s="672"/>
      <c r="H22" s="672">
        <v>2818</v>
      </c>
      <c r="I22" s="672">
        <v>7818</v>
      </c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89"/>
      <c r="BE22" s="589"/>
      <c r="BF22" s="589"/>
      <c r="BG22" s="589"/>
      <c r="BH22" s="589"/>
      <c r="BI22" s="589"/>
      <c r="BJ22" s="589"/>
      <c r="BK22" s="589"/>
      <c r="BL22" s="589"/>
      <c r="BM22" s="589"/>
      <c r="BN22" s="589"/>
      <c r="BO22" s="589"/>
      <c r="BP22" s="589"/>
      <c r="BQ22" s="589"/>
      <c r="BR22" s="589"/>
      <c r="BS22" s="589"/>
      <c r="BT22" s="589"/>
      <c r="BU22" s="589"/>
      <c r="BV22" s="589"/>
      <c r="BW22" s="589"/>
      <c r="BX22" s="589"/>
      <c r="BY22" s="589"/>
      <c r="BZ22" s="589"/>
      <c r="CA22" s="589"/>
      <c r="CB22" s="589"/>
      <c r="CC22" s="589"/>
      <c r="CD22" s="589"/>
      <c r="CE22" s="589"/>
      <c r="CF22" s="589"/>
      <c r="CG22" s="589"/>
      <c r="CH22" s="589"/>
      <c r="CI22" s="589"/>
      <c r="CJ22" s="589"/>
      <c r="CK22" s="589"/>
      <c r="CL22" s="589"/>
      <c r="CM22" s="589"/>
      <c r="CN22" s="589"/>
      <c r="CO22" s="589"/>
      <c r="CP22" s="589"/>
      <c r="CQ22" s="589"/>
      <c r="CR22" s="589"/>
      <c r="CS22" s="589"/>
      <c r="CT22" s="589"/>
      <c r="CU22" s="589"/>
      <c r="CV22" s="589"/>
      <c r="CW22" s="589"/>
      <c r="CX22" s="589"/>
      <c r="CY22" s="589"/>
      <c r="CZ22" s="589"/>
      <c r="DA22" s="589"/>
      <c r="DB22" s="589"/>
      <c r="DC22" s="589"/>
      <c r="DD22" s="589"/>
      <c r="DE22" s="589"/>
      <c r="DF22" s="589"/>
      <c r="DG22" s="589"/>
      <c r="DH22" s="589"/>
      <c r="DI22" s="589"/>
      <c r="DJ22" s="589"/>
      <c r="DK22" s="589"/>
      <c r="DL22" s="589"/>
      <c r="DM22" s="589"/>
      <c r="DN22" s="589"/>
      <c r="DO22" s="589"/>
      <c r="DP22" s="589"/>
      <c r="DQ22" s="589"/>
      <c r="DR22" s="589"/>
      <c r="DS22" s="589"/>
      <c r="DT22" s="589"/>
      <c r="DU22" s="589"/>
      <c r="DV22" s="589"/>
      <c r="DW22" s="589"/>
      <c r="DX22" s="589"/>
      <c r="DY22" s="589"/>
      <c r="DZ22" s="589"/>
      <c r="EA22" s="589"/>
      <c r="EB22" s="589"/>
      <c r="EC22" s="589"/>
      <c r="ED22" s="589"/>
      <c r="EE22" s="589"/>
      <c r="EF22" s="589"/>
      <c r="EG22" s="589"/>
      <c r="EH22" s="589"/>
      <c r="EI22" s="589"/>
      <c r="EJ22" s="589"/>
      <c r="EK22" s="589"/>
      <c r="EL22" s="589"/>
      <c r="EM22" s="589"/>
      <c r="EN22" s="589"/>
      <c r="EO22" s="589"/>
      <c r="EP22" s="589"/>
      <c r="EQ22" s="589"/>
      <c r="ER22" s="589"/>
      <c r="ES22" s="589"/>
      <c r="ET22" s="589"/>
      <c r="EU22" s="589"/>
      <c r="EV22" s="589"/>
      <c r="EW22" s="589"/>
      <c r="EX22" s="589"/>
      <c r="EY22" s="589"/>
      <c r="EZ22" s="589"/>
      <c r="FA22" s="589"/>
      <c r="FB22" s="589"/>
      <c r="FC22" s="589"/>
      <c r="FD22" s="589"/>
      <c r="FE22" s="589"/>
      <c r="FF22" s="589"/>
      <c r="FG22" s="589"/>
      <c r="FH22" s="589"/>
      <c r="FI22" s="589"/>
      <c r="FJ22" s="589"/>
      <c r="FK22" s="589"/>
      <c r="FL22" s="589"/>
      <c r="FM22" s="589"/>
      <c r="FN22" s="589"/>
      <c r="FO22" s="589"/>
      <c r="FP22" s="589"/>
      <c r="FQ22" s="589"/>
      <c r="FR22" s="589"/>
      <c r="FS22" s="589"/>
      <c r="FT22" s="589"/>
      <c r="FU22" s="589"/>
      <c r="FV22" s="589"/>
      <c r="FW22" s="589"/>
      <c r="FX22" s="589"/>
      <c r="FY22" s="589"/>
      <c r="FZ22" s="589"/>
      <c r="GA22" s="589"/>
      <c r="GB22" s="589"/>
      <c r="GC22" s="589"/>
    </row>
    <row r="23" spans="1:185" ht="18" customHeight="1">
      <c r="A23" s="675" t="s">
        <v>581</v>
      </c>
      <c r="B23" s="589" t="s">
        <v>1528</v>
      </c>
      <c r="C23" s="672"/>
      <c r="D23" s="672"/>
      <c r="E23" s="672">
        <v>1729</v>
      </c>
      <c r="F23" s="672"/>
      <c r="G23" s="672"/>
      <c r="H23" s="672"/>
      <c r="I23" s="672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89"/>
      <c r="CC23" s="589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89"/>
      <c r="CS23" s="589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89"/>
      <c r="DI23" s="589"/>
      <c r="DJ23" s="589"/>
      <c r="DK23" s="589"/>
      <c r="DL23" s="589"/>
      <c r="DM23" s="589"/>
      <c r="DN23" s="589"/>
      <c r="DO23" s="589"/>
      <c r="DP23" s="589"/>
      <c r="DQ23" s="589"/>
      <c r="DR23" s="589"/>
      <c r="DS23" s="589"/>
      <c r="DT23" s="589"/>
      <c r="DU23" s="589"/>
      <c r="DV23" s="589"/>
      <c r="DW23" s="589"/>
      <c r="DX23" s="589"/>
      <c r="DY23" s="589"/>
      <c r="DZ23" s="589"/>
      <c r="EA23" s="589"/>
      <c r="EB23" s="589"/>
      <c r="EC23" s="589"/>
      <c r="ED23" s="589"/>
      <c r="EE23" s="589"/>
      <c r="EF23" s="589"/>
      <c r="EG23" s="589"/>
      <c r="EH23" s="589"/>
      <c r="EI23" s="589"/>
      <c r="EJ23" s="589"/>
      <c r="EK23" s="589"/>
      <c r="EL23" s="589"/>
      <c r="EM23" s="589"/>
      <c r="EN23" s="589"/>
      <c r="EO23" s="589"/>
      <c r="EP23" s="589"/>
      <c r="EQ23" s="589"/>
      <c r="ER23" s="589"/>
      <c r="ES23" s="589"/>
      <c r="ET23" s="589"/>
      <c r="EU23" s="589"/>
      <c r="EV23" s="589"/>
      <c r="EW23" s="589"/>
      <c r="EX23" s="589"/>
      <c r="EY23" s="589"/>
      <c r="EZ23" s="589"/>
      <c r="FA23" s="589"/>
      <c r="FB23" s="589"/>
      <c r="FC23" s="589"/>
      <c r="FD23" s="589"/>
      <c r="FE23" s="589"/>
      <c r="FF23" s="589"/>
      <c r="FG23" s="589"/>
      <c r="FH23" s="589"/>
      <c r="FI23" s="589"/>
      <c r="FJ23" s="589"/>
      <c r="FK23" s="589"/>
      <c r="FL23" s="589"/>
      <c r="FM23" s="589"/>
      <c r="FN23" s="589"/>
      <c r="FO23" s="589"/>
      <c r="FP23" s="589"/>
      <c r="FQ23" s="589"/>
      <c r="FR23" s="589"/>
      <c r="FS23" s="589"/>
      <c r="FT23" s="589"/>
      <c r="FU23" s="589"/>
      <c r="FV23" s="589"/>
      <c r="FW23" s="589"/>
      <c r="FX23" s="589"/>
      <c r="FY23" s="589"/>
      <c r="FZ23" s="589"/>
      <c r="GA23" s="589"/>
      <c r="GB23" s="589"/>
      <c r="GC23" s="589"/>
    </row>
    <row r="24" spans="1:185" ht="18" customHeight="1">
      <c r="A24" s="675" t="s">
        <v>584</v>
      </c>
      <c r="B24" s="589" t="s">
        <v>846</v>
      </c>
      <c r="C24" s="672"/>
      <c r="D24" s="672"/>
      <c r="E24" s="672">
        <v>267</v>
      </c>
      <c r="F24" s="672">
        <v>8</v>
      </c>
      <c r="G24" s="672"/>
      <c r="H24" s="672">
        <v>65</v>
      </c>
      <c r="I24" s="672">
        <v>65</v>
      </c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89"/>
      <c r="BQ24" s="589"/>
      <c r="BR24" s="589"/>
      <c r="BS24" s="589"/>
      <c r="BT24" s="589"/>
      <c r="BU24" s="589"/>
      <c r="BV24" s="589"/>
      <c r="BW24" s="589"/>
      <c r="BX24" s="589"/>
      <c r="BY24" s="589"/>
      <c r="BZ24" s="589"/>
      <c r="CA24" s="589"/>
      <c r="CB24" s="589"/>
      <c r="CC24" s="589"/>
      <c r="CD24" s="589"/>
      <c r="CE24" s="589"/>
      <c r="CF24" s="589"/>
      <c r="CG24" s="589"/>
      <c r="CH24" s="589"/>
      <c r="CI24" s="589"/>
      <c r="CJ24" s="589"/>
      <c r="CK24" s="589"/>
      <c r="CL24" s="589"/>
      <c r="CM24" s="589"/>
      <c r="CN24" s="589"/>
      <c r="CO24" s="589"/>
      <c r="CP24" s="589"/>
      <c r="CQ24" s="589"/>
      <c r="CR24" s="589"/>
      <c r="CS24" s="589"/>
      <c r="CT24" s="589"/>
      <c r="CU24" s="589"/>
      <c r="CV24" s="589"/>
      <c r="CW24" s="589"/>
      <c r="CX24" s="589"/>
      <c r="CY24" s="589"/>
      <c r="CZ24" s="589"/>
      <c r="DA24" s="589"/>
      <c r="DB24" s="589"/>
      <c r="DC24" s="589"/>
      <c r="DD24" s="589"/>
      <c r="DE24" s="589"/>
      <c r="DF24" s="589"/>
      <c r="DG24" s="589"/>
      <c r="DH24" s="589"/>
      <c r="DI24" s="589"/>
      <c r="DJ24" s="589"/>
      <c r="DK24" s="589"/>
      <c r="DL24" s="589"/>
      <c r="DM24" s="589"/>
      <c r="DN24" s="589"/>
      <c r="DO24" s="589"/>
      <c r="DP24" s="589"/>
      <c r="DQ24" s="589"/>
      <c r="DR24" s="589"/>
      <c r="DS24" s="589"/>
      <c r="DT24" s="589"/>
      <c r="DU24" s="589"/>
      <c r="DV24" s="589"/>
      <c r="DW24" s="589"/>
      <c r="DX24" s="589"/>
      <c r="DY24" s="589"/>
      <c r="DZ24" s="589"/>
      <c r="EA24" s="589"/>
      <c r="EB24" s="589"/>
      <c r="EC24" s="589"/>
      <c r="ED24" s="589"/>
      <c r="EE24" s="589"/>
      <c r="EF24" s="589"/>
      <c r="EG24" s="589"/>
      <c r="EH24" s="589"/>
      <c r="EI24" s="589"/>
      <c r="EJ24" s="589"/>
      <c r="EK24" s="589"/>
      <c r="EL24" s="589"/>
      <c r="EM24" s="589"/>
      <c r="EN24" s="589"/>
      <c r="EO24" s="589"/>
      <c r="EP24" s="589"/>
      <c r="EQ24" s="589"/>
      <c r="ER24" s="589"/>
      <c r="ES24" s="589"/>
      <c r="ET24" s="589"/>
      <c r="EU24" s="589"/>
      <c r="EV24" s="589"/>
      <c r="EW24" s="589"/>
      <c r="EX24" s="589"/>
      <c r="EY24" s="589"/>
      <c r="EZ24" s="589"/>
      <c r="FA24" s="589"/>
      <c r="FB24" s="589"/>
      <c r="FC24" s="589"/>
      <c r="FD24" s="589"/>
      <c r="FE24" s="589"/>
      <c r="FF24" s="589"/>
      <c r="FG24" s="589"/>
      <c r="FH24" s="589"/>
      <c r="FI24" s="589"/>
      <c r="FJ24" s="589"/>
      <c r="FK24" s="589"/>
      <c r="FL24" s="589"/>
      <c r="FM24" s="589"/>
      <c r="FN24" s="589"/>
      <c r="FO24" s="589"/>
      <c r="FP24" s="589"/>
      <c r="FQ24" s="589"/>
      <c r="FR24" s="589"/>
      <c r="FS24" s="589"/>
      <c r="FT24" s="589"/>
      <c r="FU24" s="589"/>
      <c r="FV24" s="589"/>
      <c r="FW24" s="589"/>
      <c r="FX24" s="589"/>
      <c r="FY24" s="589"/>
      <c r="FZ24" s="589"/>
      <c r="GA24" s="589"/>
      <c r="GB24" s="589"/>
      <c r="GC24" s="589"/>
    </row>
    <row r="25" spans="1:185" ht="18" customHeight="1">
      <c r="A25" s="675" t="s">
        <v>587</v>
      </c>
      <c r="B25" s="589" t="s">
        <v>1529</v>
      </c>
      <c r="C25" s="672"/>
      <c r="D25" s="672"/>
      <c r="E25" s="672">
        <v>760</v>
      </c>
      <c r="F25" s="672">
        <v>560</v>
      </c>
      <c r="G25" s="672"/>
      <c r="H25" s="672"/>
      <c r="I25" s="672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  <c r="BG25" s="589"/>
      <c r="BH25" s="589"/>
      <c r="BI25" s="589"/>
      <c r="BJ25" s="589"/>
      <c r="BK25" s="589"/>
      <c r="BL25" s="589"/>
      <c r="BM25" s="589"/>
      <c r="BN25" s="589"/>
      <c r="BO25" s="589"/>
      <c r="BP25" s="589"/>
      <c r="BQ25" s="589"/>
      <c r="BR25" s="589"/>
      <c r="BS25" s="589"/>
      <c r="BT25" s="589"/>
      <c r="BU25" s="589"/>
      <c r="BV25" s="589"/>
      <c r="BW25" s="589"/>
      <c r="BX25" s="589"/>
      <c r="BY25" s="589"/>
      <c r="BZ25" s="589"/>
      <c r="CA25" s="589"/>
      <c r="CB25" s="589"/>
      <c r="CC25" s="589"/>
      <c r="CD25" s="589"/>
      <c r="CE25" s="589"/>
      <c r="CF25" s="589"/>
      <c r="CG25" s="589"/>
      <c r="CH25" s="589"/>
      <c r="CI25" s="589"/>
      <c r="CJ25" s="589"/>
      <c r="CK25" s="589"/>
      <c r="CL25" s="589"/>
      <c r="CM25" s="589"/>
      <c r="CN25" s="589"/>
      <c r="CO25" s="589"/>
      <c r="CP25" s="589"/>
      <c r="CQ25" s="589"/>
      <c r="CR25" s="589"/>
      <c r="CS25" s="589"/>
      <c r="CT25" s="589"/>
      <c r="CU25" s="589"/>
      <c r="CV25" s="589"/>
      <c r="CW25" s="589"/>
      <c r="CX25" s="589"/>
      <c r="CY25" s="589"/>
      <c r="CZ25" s="589"/>
      <c r="DA25" s="589"/>
      <c r="DB25" s="589"/>
      <c r="DC25" s="589"/>
      <c r="DD25" s="589"/>
      <c r="DE25" s="589"/>
      <c r="DF25" s="589"/>
      <c r="DG25" s="589"/>
      <c r="DH25" s="589"/>
      <c r="DI25" s="589"/>
      <c r="DJ25" s="589"/>
      <c r="DK25" s="589"/>
      <c r="DL25" s="589"/>
      <c r="DM25" s="589"/>
      <c r="DN25" s="589"/>
      <c r="DO25" s="589"/>
      <c r="DP25" s="589"/>
      <c r="DQ25" s="589"/>
      <c r="DR25" s="589"/>
      <c r="DS25" s="589"/>
      <c r="DT25" s="589"/>
      <c r="DU25" s="589"/>
      <c r="DV25" s="589"/>
      <c r="DW25" s="589"/>
      <c r="DX25" s="589"/>
      <c r="DY25" s="589"/>
      <c r="DZ25" s="589"/>
      <c r="EA25" s="589"/>
      <c r="EB25" s="589"/>
      <c r="EC25" s="589"/>
      <c r="ED25" s="589"/>
      <c r="EE25" s="589"/>
      <c r="EF25" s="589"/>
      <c r="EG25" s="589"/>
      <c r="EH25" s="589"/>
      <c r="EI25" s="589"/>
      <c r="EJ25" s="589"/>
      <c r="EK25" s="589"/>
      <c r="EL25" s="589"/>
      <c r="EM25" s="589"/>
      <c r="EN25" s="589"/>
      <c r="EO25" s="589"/>
      <c r="EP25" s="589"/>
      <c r="EQ25" s="589"/>
      <c r="ER25" s="589"/>
      <c r="ES25" s="589"/>
      <c r="ET25" s="589"/>
      <c r="EU25" s="589"/>
      <c r="EV25" s="589"/>
      <c r="EW25" s="589"/>
      <c r="EX25" s="589"/>
      <c r="EY25" s="589"/>
      <c r="EZ25" s="589"/>
      <c r="FA25" s="589"/>
      <c r="FB25" s="589"/>
      <c r="FC25" s="589"/>
      <c r="FD25" s="589"/>
      <c r="FE25" s="589"/>
      <c r="FF25" s="589"/>
      <c r="FG25" s="589"/>
      <c r="FH25" s="589"/>
      <c r="FI25" s="589"/>
      <c r="FJ25" s="589"/>
      <c r="FK25" s="589"/>
      <c r="FL25" s="589"/>
      <c r="FM25" s="589"/>
      <c r="FN25" s="589"/>
      <c r="FO25" s="589"/>
      <c r="FP25" s="589"/>
      <c r="FQ25" s="589"/>
      <c r="FR25" s="589"/>
      <c r="FS25" s="589"/>
      <c r="FT25" s="589"/>
      <c r="FU25" s="589"/>
      <c r="FV25" s="589"/>
      <c r="FW25" s="589"/>
      <c r="FX25" s="589"/>
      <c r="FY25" s="589"/>
      <c r="FZ25" s="589"/>
      <c r="GA25" s="589"/>
      <c r="GB25" s="589"/>
      <c r="GC25" s="589"/>
    </row>
    <row r="26" spans="1:185" ht="18" customHeight="1">
      <c r="A26" s="675" t="s">
        <v>590</v>
      </c>
      <c r="B26" s="589" t="s">
        <v>1530</v>
      </c>
      <c r="C26" s="672"/>
      <c r="D26" s="672"/>
      <c r="E26" s="672">
        <v>662</v>
      </c>
      <c r="F26" s="672"/>
      <c r="G26" s="672"/>
      <c r="H26" s="672"/>
      <c r="I26" s="672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89"/>
      <c r="AV26" s="589"/>
      <c r="AW26" s="589"/>
      <c r="AX26" s="589"/>
      <c r="AY26" s="589"/>
      <c r="AZ26" s="589"/>
      <c r="BA26" s="589"/>
      <c r="BB26" s="589"/>
      <c r="BC26" s="589"/>
      <c r="BD26" s="589"/>
      <c r="BE26" s="589"/>
      <c r="BF26" s="589"/>
      <c r="BG26" s="589"/>
      <c r="BH26" s="589"/>
      <c r="BI26" s="589"/>
      <c r="BJ26" s="589"/>
      <c r="BK26" s="589"/>
      <c r="BL26" s="589"/>
      <c r="BM26" s="589"/>
      <c r="BN26" s="589"/>
      <c r="BO26" s="589"/>
      <c r="BP26" s="589"/>
      <c r="BQ26" s="589"/>
      <c r="BR26" s="589"/>
      <c r="BS26" s="589"/>
      <c r="BT26" s="589"/>
      <c r="BU26" s="589"/>
      <c r="BV26" s="589"/>
      <c r="BW26" s="589"/>
      <c r="BX26" s="589"/>
      <c r="BY26" s="589"/>
      <c r="BZ26" s="589"/>
      <c r="CA26" s="589"/>
      <c r="CB26" s="589"/>
      <c r="CC26" s="589"/>
      <c r="CD26" s="589"/>
      <c r="CE26" s="589"/>
      <c r="CF26" s="589"/>
      <c r="CG26" s="589"/>
      <c r="CH26" s="589"/>
      <c r="CI26" s="589"/>
      <c r="CJ26" s="589"/>
      <c r="CK26" s="589"/>
      <c r="CL26" s="589"/>
      <c r="CM26" s="589"/>
      <c r="CN26" s="589"/>
      <c r="CO26" s="589"/>
      <c r="CP26" s="589"/>
      <c r="CQ26" s="589"/>
      <c r="CR26" s="589"/>
      <c r="CS26" s="589"/>
      <c r="CT26" s="589"/>
      <c r="CU26" s="589"/>
      <c r="CV26" s="589"/>
      <c r="CW26" s="589"/>
      <c r="CX26" s="589"/>
      <c r="CY26" s="589"/>
      <c r="CZ26" s="589"/>
      <c r="DA26" s="589"/>
      <c r="DB26" s="589"/>
      <c r="DC26" s="589"/>
      <c r="DD26" s="589"/>
      <c r="DE26" s="589"/>
      <c r="DF26" s="589"/>
      <c r="DG26" s="589"/>
      <c r="DH26" s="589"/>
      <c r="DI26" s="589"/>
      <c r="DJ26" s="589"/>
      <c r="DK26" s="589"/>
      <c r="DL26" s="589"/>
      <c r="DM26" s="589"/>
      <c r="DN26" s="589"/>
      <c r="DO26" s="589"/>
      <c r="DP26" s="589"/>
      <c r="DQ26" s="589"/>
      <c r="DR26" s="589"/>
      <c r="DS26" s="589"/>
      <c r="DT26" s="589"/>
      <c r="DU26" s="589"/>
      <c r="DV26" s="589"/>
      <c r="DW26" s="589"/>
      <c r="DX26" s="589"/>
      <c r="DY26" s="589"/>
      <c r="DZ26" s="589"/>
      <c r="EA26" s="589"/>
      <c r="EB26" s="589"/>
      <c r="EC26" s="589"/>
      <c r="ED26" s="589"/>
      <c r="EE26" s="589"/>
      <c r="EF26" s="589"/>
      <c r="EG26" s="589"/>
      <c r="EH26" s="589"/>
      <c r="EI26" s="589"/>
      <c r="EJ26" s="589"/>
      <c r="EK26" s="589"/>
      <c r="EL26" s="589"/>
      <c r="EM26" s="589"/>
      <c r="EN26" s="589"/>
      <c r="EO26" s="589"/>
      <c r="EP26" s="589"/>
      <c r="EQ26" s="589"/>
      <c r="ER26" s="589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589"/>
      <c r="FJ26" s="589"/>
      <c r="FK26" s="589"/>
      <c r="FL26" s="589"/>
      <c r="FM26" s="589"/>
      <c r="FN26" s="589"/>
      <c r="FO26" s="589"/>
      <c r="FP26" s="589"/>
      <c r="FQ26" s="589"/>
      <c r="FR26" s="589"/>
      <c r="FS26" s="589"/>
      <c r="FT26" s="589"/>
      <c r="FU26" s="589"/>
      <c r="FV26" s="589"/>
      <c r="FW26" s="589"/>
      <c r="FX26" s="589"/>
      <c r="FY26" s="589"/>
      <c r="FZ26" s="589"/>
      <c r="GA26" s="589"/>
      <c r="GB26" s="589"/>
      <c r="GC26" s="589"/>
    </row>
    <row r="27" spans="1:185" ht="18" customHeight="1">
      <c r="A27" s="675" t="s">
        <v>612</v>
      </c>
      <c r="B27" s="589" t="s">
        <v>1531</v>
      </c>
      <c r="C27" s="672"/>
      <c r="D27" s="672"/>
      <c r="E27" s="672">
        <v>331</v>
      </c>
      <c r="F27" s="672"/>
      <c r="G27" s="672"/>
      <c r="H27" s="672"/>
      <c r="I27" s="672">
        <v>331</v>
      </c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C27" s="589"/>
      <c r="BD27" s="589"/>
      <c r="BE27" s="589"/>
      <c r="BF27" s="589"/>
      <c r="BG27" s="589"/>
      <c r="BH27" s="589"/>
      <c r="BI27" s="589"/>
      <c r="BJ27" s="589"/>
      <c r="BK27" s="589"/>
      <c r="BL27" s="589"/>
      <c r="BM27" s="589"/>
      <c r="BN27" s="589"/>
      <c r="BO27" s="589"/>
      <c r="BP27" s="589"/>
      <c r="BQ27" s="589"/>
      <c r="BR27" s="589"/>
      <c r="BS27" s="589"/>
      <c r="BT27" s="589"/>
      <c r="BU27" s="589"/>
      <c r="BV27" s="589"/>
      <c r="BW27" s="589"/>
      <c r="BX27" s="589"/>
      <c r="BY27" s="589"/>
      <c r="BZ27" s="589"/>
      <c r="CA27" s="589"/>
      <c r="CB27" s="589"/>
      <c r="CC27" s="589"/>
      <c r="CD27" s="589"/>
      <c r="CE27" s="589"/>
      <c r="CF27" s="589"/>
      <c r="CG27" s="589"/>
      <c r="CH27" s="589"/>
      <c r="CI27" s="589"/>
      <c r="CJ27" s="589"/>
      <c r="CK27" s="589"/>
      <c r="CL27" s="589"/>
      <c r="CM27" s="589"/>
      <c r="CN27" s="589"/>
      <c r="CO27" s="589"/>
      <c r="CP27" s="589"/>
      <c r="CQ27" s="589"/>
      <c r="CR27" s="589"/>
      <c r="CS27" s="589"/>
      <c r="CT27" s="589"/>
      <c r="CU27" s="589"/>
      <c r="CV27" s="589"/>
      <c r="CW27" s="589"/>
      <c r="CX27" s="589"/>
      <c r="CY27" s="589"/>
      <c r="CZ27" s="589"/>
      <c r="DA27" s="589"/>
      <c r="DB27" s="589"/>
      <c r="DC27" s="589"/>
      <c r="DD27" s="589"/>
      <c r="DE27" s="589"/>
      <c r="DF27" s="589"/>
      <c r="DG27" s="589"/>
      <c r="DH27" s="589"/>
      <c r="DI27" s="589"/>
      <c r="DJ27" s="589"/>
      <c r="DK27" s="589"/>
      <c r="DL27" s="589"/>
      <c r="DM27" s="589"/>
      <c r="DN27" s="589"/>
      <c r="DO27" s="589"/>
      <c r="DP27" s="589"/>
      <c r="DQ27" s="589"/>
      <c r="DR27" s="589"/>
      <c r="DS27" s="589"/>
      <c r="DT27" s="589"/>
      <c r="DU27" s="589"/>
      <c r="DV27" s="589"/>
      <c r="DW27" s="589"/>
      <c r="DX27" s="589"/>
      <c r="DY27" s="589"/>
      <c r="DZ27" s="589"/>
      <c r="EA27" s="589"/>
      <c r="EB27" s="589"/>
      <c r="EC27" s="589"/>
      <c r="ED27" s="589"/>
      <c r="EE27" s="589"/>
      <c r="EF27" s="589"/>
      <c r="EG27" s="589"/>
      <c r="EH27" s="589"/>
      <c r="EI27" s="589"/>
      <c r="EJ27" s="589"/>
      <c r="EK27" s="589"/>
      <c r="EL27" s="589"/>
      <c r="EM27" s="589"/>
      <c r="EN27" s="589"/>
      <c r="EO27" s="589"/>
      <c r="EP27" s="589"/>
      <c r="EQ27" s="589"/>
      <c r="ER27" s="589"/>
      <c r="ES27" s="589"/>
      <c r="ET27" s="589"/>
      <c r="EU27" s="589"/>
      <c r="EV27" s="589"/>
      <c r="EW27" s="589"/>
      <c r="EX27" s="589"/>
      <c r="EY27" s="589"/>
      <c r="EZ27" s="589"/>
      <c r="FA27" s="589"/>
      <c r="FB27" s="589"/>
      <c r="FC27" s="589"/>
      <c r="FD27" s="589"/>
      <c r="FE27" s="589"/>
      <c r="FF27" s="589"/>
      <c r="FG27" s="589"/>
      <c r="FH27" s="589"/>
      <c r="FI27" s="589"/>
      <c r="FJ27" s="589"/>
      <c r="FK27" s="589"/>
      <c r="FL27" s="589"/>
      <c r="FM27" s="589"/>
      <c r="FN27" s="589"/>
      <c r="FO27" s="589"/>
      <c r="FP27" s="589"/>
      <c r="FQ27" s="589"/>
      <c r="FR27" s="589"/>
      <c r="FS27" s="589"/>
      <c r="FT27" s="589"/>
      <c r="FU27" s="589"/>
      <c r="FV27" s="589"/>
      <c r="FW27" s="589"/>
      <c r="FX27" s="589"/>
      <c r="FY27" s="589"/>
      <c r="FZ27" s="589"/>
      <c r="GA27" s="589"/>
      <c r="GB27" s="589"/>
      <c r="GC27" s="589"/>
    </row>
    <row r="28" spans="1:185" ht="18" customHeight="1">
      <c r="A28" s="675" t="s">
        <v>615</v>
      </c>
      <c r="B28" s="589" t="s">
        <v>576</v>
      </c>
      <c r="C28" s="672"/>
      <c r="D28" s="672"/>
      <c r="E28" s="672"/>
      <c r="F28" s="672">
        <v>103</v>
      </c>
      <c r="G28" s="672">
        <v>873</v>
      </c>
      <c r="H28" s="672"/>
      <c r="I28" s="672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C28" s="589"/>
      <c r="BD28" s="589"/>
      <c r="BE28" s="589"/>
      <c r="BF28" s="589"/>
      <c r="BG28" s="589"/>
      <c r="BH28" s="589"/>
      <c r="BI28" s="589"/>
      <c r="BJ28" s="589"/>
      <c r="BK28" s="589"/>
      <c r="BL28" s="589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589"/>
      <c r="CB28" s="589"/>
      <c r="CC28" s="589"/>
      <c r="CD28" s="589"/>
      <c r="CE28" s="589"/>
      <c r="CF28" s="589"/>
      <c r="CG28" s="589"/>
      <c r="CH28" s="589"/>
      <c r="CI28" s="589"/>
      <c r="CJ28" s="589"/>
      <c r="CK28" s="589"/>
      <c r="CL28" s="589"/>
      <c r="CM28" s="589"/>
      <c r="CN28" s="589"/>
      <c r="CO28" s="589"/>
      <c r="CP28" s="589"/>
      <c r="CQ28" s="589"/>
      <c r="CR28" s="589"/>
      <c r="CS28" s="589"/>
      <c r="CT28" s="589"/>
      <c r="CU28" s="589"/>
      <c r="CV28" s="589"/>
      <c r="CW28" s="589"/>
      <c r="CX28" s="589"/>
      <c r="CY28" s="589"/>
      <c r="CZ28" s="589"/>
      <c r="DA28" s="589"/>
      <c r="DB28" s="589"/>
      <c r="DC28" s="589"/>
      <c r="DD28" s="589"/>
      <c r="DE28" s="589"/>
      <c r="DF28" s="589"/>
      <c r="DG28" s="589"/>
      <c r="DH28" s="589"/>
      <c r="DI28" s="589"/>
      <c r="DJ28" s="589"/>
      <c r="DK28" s="589"/>
      <c r="DL28" s="589"/>
      <c r="DM28" s="589"/>
      <c r="DN28" s="589"/>
      <c r="DO28" s="589"/>
      <c r="DP28" s="589"/>
      <c r="DQ28" s="589"/>
      <c r="DR28" s="589"/>
      <c r="DS28" s="589"/>
      <c r="DT28" s="589"/>
      <c r="DU28" s="589"/>
      <c r="DV28" s="589"/>
      <c r="DW28" s="589"/>
      <c r="DX28" s="589"/>
      <c r="DY28" s="589"/>
      <c r="DZ28" s="589"/>
      <c r="EA28" s="589"/>
      <c r="EB28" s="589"/>
      <c r="EC28" s="589"/>
      <c r="ED28" s="589"/>
      <c r="EE28" s="589"/>
      <c r="EF28" s="589"/>
      <c r="EG28" s="589"/>
      <c r="EH28" s="589"/>
      <c r="EI28" s="589"/>
      <c r="EJ28" s="589"/>
      <c r="EK28" s="589"/>
      <c r="EL28" s="589"/>
      <c r="EM28" s="589"/>
      <c r="EN28" s="589"/>
      <c r="EO28" s="589"/>
      <c r="EP28" s="589"/>
      <c r="EQ28" s="589"/>
      <c r="ER28" s="589"/>
      <c r="ES28" s="589"/>
      <c r="ET28" s="589"/>
      <c r="EU28" s="589"/>
      <c r="EV28" s="589"/>
      <c r="EW28" s="589"/>
      <c r="EX28" s="589"/>
      <c r="EY28" s="589"/>
      <c r="EZ28" s="589"/>
      <c r="FA28" s="589"/>
      <c r="FB28" s="589"/>
      <c r="FC28" s="589"/>
      <c r="FD28" s="589"/>
      <c r="FE28" s="589"/>
      <c r="FF28" s="589"/>
      <c r="FG28" s="589"/>
      <c r="FH28" s="589"/>
      <c r="FI28" s="589"/>
      <c r="FJ28" s="589"/>
      <c r="FK28" s="589"/>
      <c r="FL28" s="589"/>
      <c r="FM28" s="589"/>
      <c r="FN28" s="589"/>
      <c r="FO28" s="589"/>
      <c r="FP28" s="589"/>
      <c r="FQ28" s="589"/>
      <c r="FR28" s="589"/>
      <c r="FS28" s="589"/>
      <c r="FT28" s="589"/>
      <c r="FU28" s="589"/>
      <c r="FV28" s="589"/>
      <c r="FW28" s="589"/>
      <c r="FX28" s="589"/>
      <c r="FY28" s="589"/>
      <c r="FZ28" s="589"/>
      <c r="GA28" s="589"/>
      <c r="GB28" s="589"/>
      <c r="GC28" s="589"/>
    </row>
    <row r="29" spans="1:185" ht="18" customHeight="1">
      <c r="A29" s="675" t="s">
        <v>617</v>
      </c>
      <c r="B29" s="589" t="s">
        <v>1532</v>
      </c>
      <c r="C29" s="672"/>
      <c r="D29" s="672"/>
      <c r="E29" s="672"/>
      <c r="F29" s="672">
        <v>6000</v>
      </c>
      <c r="G29" s="672"/>
      <c r="H29" s="672"/>
      <c r="I29" s="672">
        <v>6000</v>
      </c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89"/>
      <c r="BG29" s="589"/>
      <c r="BH29" s="589"/>
      <c r="BI29" s="589"/>
      <c r="BJ29" s="589"/>
      <c r="BK29" s="589"/>
      <c r="BL29" s="589"/>
      <c r="BM29" s="589"/>
      <c r="BN29" s="589"/>
      <c r="BO29" s="589"/>
      <c r="BP29" s="589"/>
      <c r="BQ29" s="589"/>
      <c r="BR29" s="589"/>
      <c r="BS29" s="589"/>
      <c r="BT29" s="589"/>
      <c r="BU29" s="589"/>
      <c r="BV29" s="589"/>
      <c r="BW29" s="589"/>
      <c r="BX29" s="589"/>
      <c r="BY29" s="589"/>
      <c r="BZ29" s="589"/>
      <c r="CA29" s="589"/>
      <c r="CB29" s="589"/>
      <c r="CC29" s="589"/>
      <c r="CD29" s="589"/>
      <c r="CE29" s="589"/>
      <c r="CF29" s="589"/>
      <c r="CG29" s="589"/>
      <c r="CH29" s="589"/>
      <c r="CI29" s="589"/>
      <c r="CJ29" s="589"/>
      <c r="CK29" s="589"/>
      <c r="CL29" s="589"/>
      <c r="CM29" s="589"/>
      <c r="CN29" s="589"/>
      <c r="CO29" s="589"/>
      <c r="CP29" s="589"/>
      <c r="CQ29" s="589"/>
      <c r="CR29" s="589"/>
      <c r="CS29" s="589"/>
      <c r="CT29" s="589"/>
      <c r="CU29" s="589"/>
      <c r="CV29" s="589"/>
      <c r="CW29" s="589"/>
      <c r="CX29" s="589"/>
      <c r="CY29" s="589"/>
      <c r="CZ29" s="589"/>
      <c r="DA29" s="589"/>
      <c r="DB29" s="589"/>
      <c r="DC29" s="589"/>
      <c r="DD29" s="589"/>
      <c r="DE29" s="589"/>
      <c r="DF29" s="589"/>
      <c r="DG29" s="589"/>
      <c r="DH29" s="589"/>
      <c r="DI29" s="589"/>
      <c r="DJ29" s="589"/>
      <c r="DK29" s="589"/>
      <c r="DL29" s="589"/>
      <c r="DM29" s="589"/>
      <c r="DN29" s="589"/>
      <c r="DO29" s="589"/>
      <c r="DP29" s="589"/>
      <c r="DQ29" s="589"/>
      <c r="DR29" s="589"/>
      <c r="DS29" s="589"/>
      <c r="DT29" s="589"/>
      <c r="DU29" s="589"/>
      <c r="DV29" s="589"/>
      <c r="DW29" s="589"/>
      <c r="DX29" s="589"/>
      <c r="DY29" s="589"/>
      <c r="DZ29" s="589"/>
      <c r="EA29" s="589"/>
      <c r="EB29" s="589"/>
      <c r="EC29" s="589"/>
      <c r="ED29" s="589"/>
      <c r="EE29" s="589"/>
      <c r="EF29" s="589"/>
      <c r="EG29" s="589"/>
      <c r="EH29" s="589"/>
      <c r="EI29" s="589"/>
      <c r="EJ29" s="589"/>
      <c r="EK29" s="589"/>
      <c r="EL29" s="589"/>
      <c r="EM29" s="589"/>
      <c r="EN29" s="589"/>
      <c r="EO29" s="589"/>
      <c r="EP29" s="589"/>
      <c r="EQ29" s="589"/>
      <c r="ER29" s="589"/>
      <c r="ES29" s="589"/>
      <c r="ET29" s="589"/>
      <c r="EU29" s="589"/>
      <c r="EV29" s="589"/>
      <c r="EW29" s="589"/>
      <c r="EX29" s="589"/>
      <c r="EY29" s="589"/>
      <c r="EZ29" s="589"/>
      <c r="FA29" s="589"/>
      <c r="FB29" s="589"/>
      <c r="FC29" s="589"/>
      <c r="FD29" s="589"/>
      <c r="FE29" s="589"/>
      <c r="FF29" s="589"/>
      <c r="FG29" s="589"/>
      <c r="FH29" s="589"/>
      <c r="FI29" s="589"/>
      <c r="FJ29" s="589"/>
      <c r="FK29" s="589"/>
      <c r="FL29" s="589"/>
      <c r="FM29" s="589"/>
      <c r="FN29" s="589"/>
      <c r="FO29" s="589"/>
      <c r="FP29" s="589"/>
      <c r="FQ29" s="589"/>
      <c r="FR29" s="589"/>
      <c r="FS29" s="589"/>
      <c r="FT29" s="589"/>
      <c r="FU29" s="589"/>
      <c r="FV29" s="589"/>
      <c r="FW29" s="589"/>
      <c r="FX29" s="589"/>
      <c r="FY29" s="589"/>
      <c r="FZ29" s="589"/>
      <c r="GA29" s="589"/>
      <c r="GB29" s="589"/>
      <c r="GC29" s="589"/>
    </row>
    <row r="30" spans="1:185" ht="18" customHeight="1">
      <c r="A30" s="675" t="s">
        <v>620</v>
      </c>
      <c r="B30" s="680" t="s">
        <v>1533</v>
      </c>
      <c r="C30" s="681"/>
      <c r="D30" s="681"/>
      <c r="E30" s="681"/>
      <c r="F30" s="681"/>
      <c r="G30" s="681">
        <v>51</v>
      </c>
      <c r="H30" s="681"/>
      <c r="I30" s="681">
        <v>51</v>
      </c>
      <c r="J30" s="680"/>
      <c r="K30" s="680"/>
      <c r="L30" s="589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  <c r="AM30" s="680"/>
      <c r="AN30" s="680"/>
      <c r="AO30" s="680"/>
      <c r="AP30" s="680"/>
      <c r="AQ30" s="680"/>
      <c r="AR30" s="680"/>
      <c r="AS30" s="680"/>
      <c r="AT30" s="680"/>
      <c r="AU30" s="680"/>
      <c r="AV30" s="680"/>
      <c r="AW30" s="680"/>
      <c r="AX30" s="680"/>
      <c r="AY30" s="680"/>
      <c r="AZ30" s="680"/>
      <c r="BA30" s="680"/>
      <c r="BB30" s="680"/>
      <c r="BC30" s="680"/>
      <c r="BD30" s="680"/>
      <c r="BE30" s="680"/>
      <c r="BF30" s="680"/>
      <c r="BG30" s="680"/>
      <c r="BH30" s="680"/>
      <c r="BI30" s="680"/>
      <c r="BJ30" s="680"/>
      <c r="BK30" s="680"/>
      <c r="BL30" s="680"/>
      <c r="BM30" s="680"/>
      <c r="BN30" s="680"/>
      <c r="BO30" s="680"/>
      <c r="BP30" s="680"/>
      <c r="BQ30" s="680"/>
      <c r="BR30" s="680"/>
      <c r="BS30" s="680"/>
      <c r="BT30" s="680"/>
      <c r="BU30" s="680"/>
      <c r="BV30" s="680"/>
      <c r="BW30" s="680"/>
      <c r="BX30" s="680"/>
      <c r="BY30" s="680"/>
      <c r="BZ30" s="680"/>
      <c r="CA30" s="680"/>
      <c r="CB30" s="680"/>
      <c r="CC30" s="680"/>
      <c r="CD30" s="680"/>
      <c r="CE30" s="680"/>
      <c r="CF30" s="680"/>
      <c r="CG30" s="680"/>
      <c r="CH30" s="680"/>
      <c r="CI30" s="680"/>
      <c r="CJ30" s="680"/>
      <c r="CK30" s="680"/>
      <c r="CL30" s="680"/>
      <c r="CM30" s="680"/>
      <c r="CN30" s="680"/>
      <c r="CO30" s="680"/>
      <c r="CP30" s="680"/>
      <c r="CQ30" s="680"/>
      <c r="CR30" s="680"/>
      <c r="CS30" s="680"/>
      <c r="CT30" s="680"/>
      <c r="CU30" s="680"/>
      <c r="CV30" s="680"/>
      <c r="CW30" s="680"/>
      <c r="CX30" s="680"/>
      <c r="CY30" s="680"/>
      <c r="CZ30" s="680"/>
      <c r="DA30" s="680"/>
      <c r="DB30" s="680"/>
      <c r="DC30" s="680"/>
      <c r="DD30" s="680"/>
      <c r="DE30" s="680"/>
      <c r="DF30" s="680"/>
      <c r="DG30" s="680"/>
      <c r="DH30" s="680"/>
      <c r="DI30" s="680"/>
      <c r="DJ30" s="680"/>
      <c r="DK30" s="680"/>
      <c r="DL30" s="680"/>
      <c r="DM30" s="680"/>
      <c r="DN30" s="680"/>
      <c r="DO30" s="680"/>
      <c r="DP30" s="680"/>
      <c r="DQ30" s="680"/>
      <c r="DR30" s="680"/>
      <c r="DS30" s="680"/>
      <c r="DT30" s="680"/>
      <c r="DU30" s="680"/>
      <c r="DV30" s="680"/>
      <c r="DW30" s="680"/>
      <c r="DX30" s="680"/>
      <c r="DY30" s="680"/>
      <c r="DZ30" s="680"/>
      <c r="EA30" s="680"/>
      <c r="EB30" s="680"/>
      <c r="EC30" s="680"/>
      <c r="ED30" s="680"/>
      <c r="EE30" s="680"/>
      <c r="EF30" s="680"/>
      <c r="EG30" s="680"/>
      <c r="EH30" s="680"/>
      <c r="EI30" s="680"/>
      <c r="EJ30" s="680"/>
      <c r="EK30" s="680"/>
      <c r="EL30" s="680"/>
      <c r="EM30" s="680"/>
      <c r="EN30" s="680"/>
      <c r="EO30" s="680"/>
      <c r="EP30" s="680"/>
      <c r="EQ30" s="680"/>
      <c r="ER30" s="680"/>
      <c r="ES30" s="680"/>
      <c r="ET30" s="680"/>
      <c r="EU30" s="680"/>
      <c r="EV30" s="680"/>
      <c r="EW30" s="680"/>
      <c r="EX30" s="680"/>
      <c r="EY30" s="680"/>
      <c r="EZ30" s="680"/>
      <c r="FA30" s="680"/>
      <c r="FB30" s="680"/>
      <c r="FC30" s="680"/>
      <c r="FD30" s="680"/>
      <c r="FE30" s="680"/>
      <c r="FF30" s="680"/>
      <c r="FG30" s="680"/>
      <c r="FH30" s="680"/>
      <c r="FI30" s="680"/>
      <c r="FJ30" s="680"/>
      <c r="FK30" s="680"/>
      <c r="FL30" s="680"/>
      <c r="FM30" s="680"/>
      <c r="FN30" s="680"/>
      <c r="FO30" s="680"/>
      <c r="FP30" s="680"/>
      <c r="FQ30" s="680"/>
      <c r="FR30" s="680"/>
      <c r="FS30" s="680"/>
      <c r="FT30" s="680"/>
      <c r="FU30" s="680"/>
      <c r="FV30" s="680"/>
      <c r="FW30" s="680"/>
      <c r="FX30" s="680"/>
      <c r="FY30" s="680"/>
      <c r="FZ30" s="680"/>
      <c r="GA30" s="680"/>
      <c r="GB30" s="680"/>
      <c r="GC30" s="680"/>
    </row>
    <row r="31" spans="1:185" ht="18" customHeight="1">
      <c r="A31" s="675" t="s">
        <v>623</v>
      </c>
      <c r="B31" s="680" t="s">
        <v>1534</v>
      </c>
      <c r="C31" s="681"/>
      <c r="D31" s="681"/>
      <c r="E31" s="681"/>
      <c r="F31" s="681">
        <v>3000</v>
      </c>
      <c r="G31" s="681"/>
      <c r="H31" s="681"/>
      <c r="I31" s="681"/>
      <c r="J31" s="680"/>
      <c r="K31" s="680"/>
      <c r="L31" s="589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0"/>
      <c r="BM31" s="680"/>
      <c r="BN31" s="680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0"/>
      <c r="CG31" s="680"/>
      <c r="CH31" s="680"/>
      <c r="CI31" s="680"/>
      <c r="CJ31" s="680"/>
      <c r="CK31" s="680"/>
      <c r="CL31" s="680"/>
      <c r="CM31" s="680"/>
      <c r="CN31" s="680"/>
      <c r="CO31" s="680"/>
      <c r="CP31" s="680"/>
      <c r="CQ31" s="680"/>
      <c r="CR31" s="680"/>
      <c r="CS31" s="680"/>
      <c r="CT31" s="680"/>
      <c r="CU31" s="680"/>
      <c r="CV31" s="680"/>
      <c r="CW31" s="680"/>
      <c r="CX31" s="680"/>
      <c r="CY31" s="680"/>
      <c r="CZ31" s="680"/>
      <c r="DA31" s="680"/>
      <c r="DB31" s="680"/>
      <c r="DC31" s="680"/>
      <c r="DD31" s="680"/>
      <c r="DE31" s="680"/>
      <c r="DF31" s="680"/>
      <c r="DG31" s="680"/>
      <c r="DH31" s="680"/>
      <c r="DI31" s="680"/>
      <c r="DJ31" s="680"/>
      <c r="DK31" s="680"/>
      <c r="DL31" s="680"/>
      <c r="DM31" s="680"/>
      <c r="DN31" s="680"/>
      <c r="DO31" s="680"/>
      <c r="DP31" s="680"/>
      <c r="DQ31" s="680"/>
      <c r="DR31" s="680"/>
      <c r="DS31" s="680"/>
      <c r="DT31" s="680"/>
      <c r="DU31" s="680"/>
      <c r="DV31" s="680"/>
      <c r="DW31" s="680"/>
      <c r="DX31" s="680"/>
      <c r="DY31" s="680"/>
      <c r="DZ31" s="680"/>
      <c r="EA31" s="680"/>
      <c r="EB31" s="680"/>
      <c r="EC31" s="680"/>
      <c r="ED31" s="680"/>
      <c r="EE31" s="680"/>
      <c r="EF31" s="680"/>
      <c r="EG31" s="680"/>
      <c r="EH31" s="680"/>
      <c r="EI31" s="680"/>
      <c r="EJ31" s="680"/>
      <c r="EK31" s="680"/>
      <c r="EL31" s="680"/>
      <c r="EM31" s="680"/>
      <c r="EN31" s="680"/>
      <c r="EO31" s="680"/>
      <c r="EP31" s="680"/>
      <c r="EQ31" s="680"/>
      <c r="ER31" s="680"/>
      <c r="ES31" s="680"/>
      <c r="ET31" s="680"/>
      <c r="EU31" s="680"/>
      <c r="EV31" s="680"/>
      <c r="EW31" s="680"/>
      <c r="EX31" s="680"/>
      <c r="EY31" s="680"/>
      <c r="EZ31" s="680"/>
      <c r="FA31" s="680"/>
      <c r="FB31" s="680"/>
      <c r="FC31" s="680"/>
      <c r="FD31" s="680"/>
      <c r="FE31" s="680"/>
      <c r="FF31" s="680"/>
      <c r="FG31" s="680"/>
      <c r="FH31" s="680"/>
      <c r="FI31" s="680"/>
      <c r="FJ31" s="680"/>
      <c r="FK31" s="680"/>
      <c r="FL31" s="680"/>
      <c r="FM31" s="680"/>
      <c r="FN31" s="680"/>
      <c r="FO31" s="680"/>
      <c r="FP31" s="680"/>
      <c r="FQ31" s="680"/>
      <c r="FR31" s="680"/>
      <c r="FS31" s="680"/>
      <c r="FT31" s="680"/>
      <c r="FU31" s="680"/>
      <c r="FV31" s="680"/>
      <c r="FW31" s="680"/>
      <c r="FX31" s="680"/>
      <c r="FY31" s="680"/>
      <c r="FZ31" s="680"/>
      <c r="GA31" s="680"/>
      <c r="GB31" s="680"/>
      <c r="GC31" s="680"/>
    </row>
    <row r="32" spans="1:185" ht="18" customHeight="1">
      <c r="A32" s="675" t="s">
        <v>626</v>
      </c>
      <c r="B32" s="680" t="s">
        <v>1535</v>
      </c>
      <c r="C32" s="681"/>
      <c r="D32" s="681"/>
      <c r="E32" s="681"/>
      <c r="F32" s="681">
        <v>697</v>
      </c>
      <c r="G32" s="681"/>
      <c r="H32" s="681"/>
      <c r="I32" s="681">
        <v>359</v>
      </c>
      <c r="J32" s="680"/>
      <c r="K32" s="680"/>
      <c r="L32" s="589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0"/>
      <c r="BE32" s="680"/>
      <c r="BF32" s="680"/>
      <c r="BG32" s="680"/>
      <c r="BH32" s="680"/>
      <c r="BI32" s="680"/>
      <c r="BJ32" s="680"/>
      <c r="BK32" s="680"/>
      <c r="BL32" s="680"/>
      <c r="BM32" s="680"/>
      <c r="BN32" s="680"/>
      <c r="BO32" s="680"/>
      <c r="BP32" s="680"/>
      <c r="BQ32" s="680"/>
      <c r="BR32" s="680"/>
      <c r="BS32" s="680"/>
      <c r="BT32" s="680"/>
      <c r="BU32" s="680"/>
      <c r="BV32" s="680"/>
      <c r="BW32" s="680"/>
      <c r="BX32" s="680"/>
      <c r="BY32" s="680"/>
      <c r="BZ32" s="680"/>
      <c r="CA32" s="680"/>
      <c r="CB32" s="680"/>
      <c r="CC32" s="680"/>
      <c r="CD32" s="680"/>
      <c r="CE32" s="680"/>
      <c r="CF32" s="680"/>
      <c r="CG32" s="680"/>
      <c r="CH32" s="680"/>
      <c r="CI32" s="680"/>
      <c r="CJ32" s="680"/>
      <c r="CK32" s="680"/>
      <c r="CL32" s="680"/>
      <c r="CM32" s="680"/>
      <c r="CN32" s="680"/>
      <c r="CO32" s="680"/>
      <c r="CP32" s="680"/>
      <c r="CQ32" s="680"/>
      <c r="CR32" s="680"/>
      <c r="CS32" s="680"/>
      <c r="CT32" s="680"/>
      <c r="CU32" s="680"/>
      <c r="CV32" s="680"/>
      <c r="CW32" s="680"/>
      <c r="CX32" s="680"/>
      <c r="CY32" s="680"/>
      <c r="CZ32" s="680"/>
      <c r="DA32" s="680"/>
      <c r="DB32" s="680"/>
      <c r="DC32" s="680"/>
      <c r="DD32" s="680"/>
      <c r="DE32" s="680"/>
      <c r="DF32" s="680"/>
      <c r="DG32" s="680"/>
      <c r="DH32" s="680"/>
      <c r="DI32" s="680"/>
      <c r="DJ32" s="680"/>
      <c r="DK32" s="680"/>
      <c r="DL32" s="680"/>
      <c r="DM32" s="680"/>
      <c r="DN32" s="680"/>
      <c r="DO32" s="680"/>
      <c r="DP32" s="680"/>
      <c r="DQ32" s="680"/>
      <c r="DR32" s="680"/>
      <c r="DS32" s="680"/>
      <c r="DT32" s="680"/>
      <c r="DU32" s="680"/>
      <c r="DV32" s="680"/>
      <c r="DW32" s="680"/>
      <c r="DX32" s="680"/>
      <c r="DY32" s="680"/>
      <c r="DZ32" s="680"/>
      <c r="EA32" s="680"/>
      <c r="EB32" s="680"/>
      <c r="EC32" s="680"/>
      <c r="ED32" s="680"/>
      <c r="EE32" s="680"/>
      <c r="EF32" s="680"/>
      <c r="EG32" s="680"/>
      <c r="EH32" s="680"/>
      <c r="EI32" s="680"/>
      <c r="EJ32" s="680"/>
      <c r="EK32" s="680"/>
      <c r="EL32" s="680"/>
      <c r="EM32" s="680"/>
      <c r="EN32" s="680"/>
      <c r="EO32" s="680"/>
      <c r="EP32" s="680"/>
      <c r="EQ32" s="680"/>
      <c r="ER32" s="680"/>
      <c r="ES32" s="680"/>
      <c r="ET32" s="680"/>
      <c r="EU32" s="680"/>
      <c r="EV32" s="680"/>
      <c r="EW32" s="680"/>
      <c r="EX32" s="680"/>
      <c r="EY32" s="680"/>
      <c r="EZ32" s="680"/>
      <c r="FA32" s="680"/>
      <c r="FB32" s="680"/>
      <c r="FC32" s="680"/>
      <c r="FD32" s="680"/>
      <c r="FE32" s="680"/>
      <c r="FF32" s="680"/>
      <c r="FG32" s="680"/>
      <c r="FH32" s="680"/>
      <c r="FI32" s="680"/>
      <c r="FJ32" s="680"/>
      <c r="FK32" s="680"/>
      <c r="FL32" s="680"/>
      <c r="FM32" s="680"/>
      <c r="FN32" s="680"/>
      <c r="FO32" s="680"/>
      <c r="FP32" s="680"/>
      <c r="FQ32" s="680"/>
      <c r="FR32" s="680"/>
      <c r="FS32" s="680"/>
      <c r="FT32" s="680"/>
      <c r="FU32" s="680"/>
      <c r="FV32" s="680"/>
      <c r="FW32" s="680"/>
      <c r="FX32" s="680"/>
      <c r="FY32" s="680"/>
      <c r="FZ32" s="680"/>
      <c r="GA32" s="680"/>
      <c r="GB32" s="680"/>
      <c r="GC32" s="680"/>
    </row>
    <row r="33" spans="1:185" ht="18" customHeight="1">
      <c r="A33" s="675" t="s">
        <v>629</v>
      </c>
      <c r="B33" s="680" t="s">
        <v>994</v>
      </c>
      <c r="C33" s="681"/>
      <c r="D33" s="681"/>
      <c r="E33" s="681">
        <v>677</v>
      </c>
      <c r="F33" s="681"/>
      <c r="G33" s="681">
        <v>2579</v>
      </c>
      <c r="H33" s="681">
        <v>3881</v>
      </c>
      <c r="I33" s="681">
        <v>7137</v>
      </c>
      <c r="J33" s="680"/>
      <c r="K33" s="680"/>
      <c r="L33" s="589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0"/>
      <c r="AO33" s="680"/>
      <c r="AP33" s="680"/>
      <c r="AQ33" s="680"/>
      <c r="AR33" s="680"/>
      <c r="AS33" s="680"/>
      <c r="AT33" s="680"/>
      <c r="AU33" s="680"/>
      <c r="AV33" s="680"/>
      <c r="AW33" s="680"/>
      <c r="AX33" s="680"/>
      <c r="AY33" s="680"/>
      <c r="AZ33" s="680"/>
      <c r="BA33" s="680"/>
      <c r="BB33" s="680"/>
      <c r="BC33" s="680"/>
      <c r="BD33" s="680"/>
      <c r="BE33" s="680"/>
      <c r="BF33" s="680"/>
      <c r="BG33" s="680"/>
      <c r="BH33" s="680"/>
      <c r="BI33" s="680"/>
      <c r="BJ33" s="680"/>
      <c r="BK33" s="680"/>
      <c r="BL33" s="680"/>
      <c r="BM33" s="680"/>
      <c r="BN33" s="680"/>
      <c r="BO33" s="680"/>
      <c r="BP33" s="680"/>
      <c r="BQ33" s="680"/>
      <c r="BR33" s="680"/>
      <c r="BS33" s="680"/>
      <c r="BT33" s="680"/>
      <c r="BU33" s="680"/>
      <c r="BV33" s="680"/>
      <c r="BW33" s="680"/>
      <c r="BX33" s="680"/>
      <c r="BY33" s="680"/>
      <c r="BZ33" s="680"/>
      <c r="CA33" s="680"/>
      <c r="CB33" s="680"/>
      <c r="CC33" s="680"/>
      <c r="CD33" s="680"/>
      <c r="CE33" s="680"/>
      <c r="CF33" s="680"/>
      <c r="CG33" s="680"/>
      <c r="CH33" s="680"/>
      <c r="CI33" s="680"/>
      <c r="CJ33" s="680"/>
      <c r="CK33" s="680"/>
      <c r="CL33" s="680"/>
      <c r="CM33" s="680"/>
      <c r="CN33" s="680"/>
      <c r="CO33" s="680"/>
      <c r="CP33" s="680"/>
      <c r="CQ33" s="680"/>
      <c r="CR33" s="680"/>
      <c r="CS33" s="680"/>
      <c r="CT33" s="680"/>
      <c r="CU33" s="680"/>
      <c r="CV33" s="680"/>
      <c r="CW33" s="680"/>
      <c r="CX33" s="680"/>
      <c r="CY33" s="680"/>
      <c r="CZ33" s="680"/>
      <c r="DA33" s="680"/>
      <c r="DB33" s="680"/>
      <c r="DC33" s="680"/>
      <c r="DD33" s="680"/>
      <c r="DE33" s="680"/>
      <c r="DF33" s="680"/>
      <c r="DG33" s="680"/>
      <c r="DH33" s="680"/>
      <c r="DI33" s="680"/>
      <c r="DJ33" s="680"/>
      <c r="DK33" s="680"/>
      <c r="DL33" s="680"/>
      <c r="DM33" s="680"/>
      <c r="DN33" s="680"/>
      <c r="DO33" s="680"/>
      <c r="DP33" s="680"/>
      <c r="DQ33" s="680"/>
      <c r="DR33" s="680"/>
      <c r="DS33" s="680"/>
      <c r="DT33" s="680"/>
      <c r="DU33" s="680"/>
      <c r="DV33" s="680"/>
      <c r="DW33" s="680"/>
      <c r="DX33" s="680"/>
      <c r="DY33" s="680"/>
      <c r="DZ33" s="680"/>
      <c r="EA33" s="680"/>
      <c r="EB33" s="680"/>
      <c r="EC33" s="680"/>
      <c r="ED33" s="680"/>
      <c r="EE33" s="680"/>
      <c r="EF33" s="680"/>
      <c r="EG33" s="680"/>
      <c r="EH33" s="680"/>
      <c r="EI33" s="680"/>
      <c r="EJ33" s="680"/>
      <c r="EK33" s="680"/>
      <c r="EL33" s="680"/>
      <c r="EM33" s="680"/>
      <c r="EN33" s="680"/>
      <c r="EO33" s="680"/>
      <c r="EP33" s="680"/>
      <c r="EQ33" s="680"/>
      <c r="ER33" s="680"/>
      <c r="ES33" s="680"/>
      <c r="ET33" s="680"/>
      <c r="EU33" s="680"/>
      <c r="EV33" s="680"/>
      <c r="EW33" s="680"/>
      <c r="EX33" s="680"/>
      <c r="EY33" s="680"/>
      <c r="EZ33" s="680"/>
      <c r="FA33" s="680"/>
      <c r="FB33" s="680"/>
      <c r="FC33" s="680"/>
      <c r="FD33" s="680"/>
      <c r="FE33" s="680"/>
      <c r="FF33" s="680"/>
      <c r="FG33" s="680"/>
      <c r="FH33" s="680"/>
      <c r="FI33" s="680"/>
      <c r="FJ33" s="680"/>
      <c r="FK33" s="680"/>
      <c r="FL33" s="680"/>
      <c r="FM33" s="680"/>
      <c r="FN33" s="680"/>
      <c r="FO33" s="680"/>
      <c r="FP33" s="680"/>
      <c r="FQ33" s="680"/>
      <c r="FR33" s="680"/>
      <c r="FS33" s="680"/>
      <c r="FT33" s="680"/>
      <c r="FU33" s="680"/>
      <c r="FV33" s="680"/>
      <c r="FW33" s="680"/>
      <c r="FX33" s="680"/>
      <c r="FY33" s="680"/>
      <c r="FZ33" s="680"/>
      <c r="GA33" s="680"/>
      <c r="GB33" s="680"/>
      <c r="GC33" s="680"/>
    </row>
    <row r="34" spans="1:185" ht="18" customHeight="1">
      <c r="A34" s="675" t="s">
        <v>632</v>
      </c>
      <c r="B34" s="680" t="s">
        <v>1536</v>
      </c>
      <c r="C34" s="681"/>
      <c r="D34" s="681"/>
      <c r="E34" s="681"/>
      <c r="F34" s="681"/>
      <c r="G34" s="681">
        <v>2500</v>
      </c>
      <c r="H34" s="681"/>
      <c r="I34" s="681"/>
      <c r="J34" s="680"/>
      <c r="K34" s="680"/>
      <c r="L34" s="589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680"/>
      <c r="BC34" s="680"/>
      <c r="BD34" s="680"/>
      <c r="BE34" s="680"/>
      <c r="BF34" s="680"/>
      <c r="BG34" s="680"/>
      <c r="BH34" s="680"/>
      <c r="BI34" s="680"/>
      <c r="BJ34" s="680"/>
      <c r="BK34" s="680"/>
      <c r="BL34" s="680"/>
      <c r="BM34" s="680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0"/>
      <c r="CG34" s="680"/>
      <c r="CH34" s="680"/>
      <c r="CI34" s="680"/>
      <c r="CJ34" s="680"/>
      <c r="CK34" s="680"/>
      <c r="CL34" s="680"/>
      <c r="CM34" s="680"/>
      <c r="CN34" s="680"/>
      <c r="CO34" s="680"/>
      <c r="CP34" s="680"/>
      <c r="CQ34" s="680"/>
      <c r="CR34" s="680"/>
      <c r="CS34" s="680"/>
      <c r="CT34" s="680"/>
      <c r="CU34" s="680"/>
      <c r="CV34" s="680"/>
      <c r="CW34" s="680"/>
      <c r="CX34" s="680"/>
      <c r="CY34" s="680"/>
      <c r="CZ34" s="680"/>
      <c r="DA34" s="680"/>
      <c r="DB34" s="680"/>
      <c r="DC34" s="680"/>
      <c r="DD34" s="680"/>
      <c r="DE34" s="680"/>
      <c r="DF34" s="680"/>
      <c r="DG34" s="680"/>
      <c r="DH34" s="680"/>
      <c r="DI34" s="680"/>
      <c r="DJ34" s="680"/>
      <c r="DK34" s="680"/>
      <c r="DL34" s="680"/>
      <c r="DM34" s="680"/>
      <c r="DN34" s="680"/>
      <c r="DO34" s="680"/>
      <c r="DP34" s="680"/>
      <c r="DQ34" s="680"/>
      <c r="DR34" s="680"/>
      <c r="DS34" s="680"/>
      <c r="DT34" s="680"/>
      <c r="DU34" s="680"/>
      <c r="DV34" s="680"/>
      <c r="DW34" s="680"/>
      <c r="DX34" s="680"/>
      <c r="DY34" s="680"/>
      <c r="DZ34" s="680"/>
      <c r="EA34" s="680"/>
      <c r="EB34" s="680"/>
      <c r="EC34" s="680"/>
      <c r="ED34" s="680"/>
      <c r="EE34" s="680"/>
      <c r="EF34" s="680"/>
      <c r="EG34" s="680"/>
      <c r="EH34" s="680"/>
      <c r="EI34" s="680"/>
      <c r="EJ34" s="680"/>
      <c r="EK34" s="680"/>
      <c r="EL34" s="680"/>
      <c r="EM34" s="680"/>
      <c r="EN34" s="680"/>
      <c r="EO34" s="680"/>
      <c r="EP34" s="680"/>
      <c r="EQ34" s="680"/>
      <c r="ER34" s="680"/>
      <c r="ES34" s="680"/>
      <c r="ET34" s="680"/>
      <c r="EU34" s="680"/>
      <c r="EV34" s="680"/>
      <c r="EW34" s="680"/>
      <c r="EX34" s="680"/>
      <c r="EY34" s="680"/>
      <c r="EZ34" s="680"/>
      <c r="FA34" s="680"/>
      <c r="FB34" s="680"/>
      <c r="FC34" s="680"/>
      <c r="FD34" s="680"/>
      <c r="FE34" s="680"/>
      <c r="FF34" s="680"/>
      <c r="FG34" s="680"/>
      <c r="FH34" s="680"/>
      <c r="FI34" s="680"/>
      <c r="FJ34" s="680"/>
      <c r="FK34" s="680"/>
      <c r="FL34" s="680"/>
      <c r="FM34" s="680"/>
      <c r="FN34" s="680"/>
      <c r="FO34" s="680"/>
      <c r="FP34" s="680"/>
      <c r="FQ34" s="680"/>
      <c r="FR34" s="680"/>
      <c r="FS34" s="680"/>
      <c r="FT34" s="680"/>
      <c r="FU34" s="680"/>
      <c r="FV34" s="680"/>
      <c r="FW34" s="680"/>
      <c r="FX34" s="680"/>
      <c r="FY34" s="680"/>
      <c r="FZ34" s="680"/>
      <c r="GA34" s="680"/>
      <c r="GB34" s="680"/>
      <c r="GC34" s="680"/>
    </row>
    <row r="35" spans="1:185" ht="18" customHeight="1">
      <c r="A35" s="675" t="s">
        <v>634</v>
      </c>
      <c r="B35" s="680" t="s">
        <v>1537</v>
      </c>
      <c r="C35" s="681"/>
      <c r="D35" s="681"/>
      <c r="E35" s="681"/>
      <c r="F35" s="681"/>
      <c r="G35" s="681">
        <v>600</v>
      </c>
      <c r="H35" s="681"/>
      <c r="I35" s="681">
        <v>600</v>
      </c>
      <c r="J35" s="680"/>
      <c r="K35" s="680"/>
      <c r="L35" s="589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680"/>
      <c r="Z35" s="680"/>
      <c r="AA35" s="680"/>
      <c r="AB35" s="680"/>
      <c r="AC35" s="680"/>
      <c r="AD35" s="680"/>
      <c r="AE35" s="680"/>
      <c r="AF35" s="680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680"/>
      <c r="BQ35" s="680"/>
      <c r="BR35" s="680"/>
      <c r="BS35" s="680"/>
      <c r="BT35" s="680"/>
      <c r="BU35" s="680"/>
      <c r="BV35" s="680"/>
      <c r="BW35" s="680"/>
      <c r="BX35" s="680"/>
      <c r="BY35" s="680"/>
      <c r="BZ35" s="680"/>
      <c r="CA35" s="680"/>
      <c r="CB35" s="680"/>
      <c r="CC35" s="680"/>
      <c r="CD35" s="680"/>
      <c r="CE35" s="680"/>
      <c r="CF35" s="680"/>
      <c r="CG35" s="680"/>
      <c r="CH35" s="680"/>
      <c r="CI35" s="680"/>
      <c r="CJ35" s="680"/>
      <c r="CK35" s="680"/>
      <c r="CL35" s="680"/>
      <c r="CM35" s="680"/>
      <c r="CN35" s="680"/>
      <c r="CO35" s="680"/>
      <c r="CP35" s="680"/>
      <c r="CQ35" s="680"/>
      <c r="CR35" s="680"/>
      <c r="CS35" s="680"/>
      <c r="CT35" s="680"/>
      <c r="CU35" s="680"/>
      <c r="CV35" s="680"/>
      <c r="CW35" s="680"/>
      <c r="CX35" s="680"/>
      <c r="CY35" s="680"/>
      <c r="CZ35" s="680"/>
      <c r="DA35" s="680"/>
      <c r="DB35" s="680"/>
      <c r="DC35" s="680"/>
      <c r="DD35" s="680"/>
      <c r="DE35" s="680"/>
      <c r="DF35" s="680"/>
      <c r="DG35" s="680"/>
      <c r="DH35" s="680"/>
      <c r="DI35" s="680"/>
      <c r="DJ35" s="680"/>
      <c r="DK35" s="680"/>
      <c r="DL35" s="680"/>
      <c r="DM35" s="680"/>
      <c r="DN35" s="680"/>
      <c r="DO35" s="680"/>
      <c r="DP35" s="680"/>
      <c r="DQ35" s="680"/>
      <c r="DR35" s="680"/>
      <c r="DS35" s="680"/>
      <c r="DT35" s="680"/>
      <c r="DU35" s="680"/>
      <c r="DV35" s="680"/>
      <c r="DW35" s="680"/>
      <c r="DX35" s="680"/>
      <c r="DY35" s="680"/>
      <c r="DZ35" s="680"/>
      <c r="EA35" s="680"/>
      <c r="EB35" s="680"/>
      <c r="EC35" s="680"/>
      <c r="ED35" s="680"/>
      <c r="EE35" s="680"/>
      <c r="EF35" s="680"/>
      <c r="EG35" s="680"/>
      <c r="EH35" s="680"/>
      <c r="EI35" s="680"/>
      <c r="EJ35" s="680"/>
      <c r="EK35" s="680"/>
      <c r="EL35" s="680"/>
      <c r="EM35" s="680"/>
      <c r="EN35" s="680"/>
      <c r="EO35" s="680"/>
      <c r="EP35" s="680"/>
      <c r="EQ35" s="680"/>
      <c r="ER35" s="680"/>
      <c r="ES35" s="680"/>
      <c r="ET35" s="680"/>
      <c r="EU35" s="680"/>
      <c r="EV35" s="680"/>
      <c r="EW35" s="680"/>
      <c r="EX35" s="680"/>
      <c r="EY35" s="680"/>
      <c r="EZ35" s="680"/>
      <c r="FA35" s="680"/>
      <c r="FB35" s="680"/>
      <c r="FC35" s="680"/>
      <c r="FD35" s="680"/>
      <c r="FE35" s="680"/>
      <c r="FF35" s="680"/>
      <c r="FG35" s="680"/>
      <c r="FH35" s="680"/>
      <c r="FI35" s="680"/>
      <c r="FJ35" s="680"/>
      <c r="FK35" s="680"/>
      <c r="FL35" s="680"/>
      <c r="FM35" s="680"/>
      <c r="FN35" s="680"/>
      <c r="FO35" s="680"/>
      <c r="FP35" s="680"/>
      <c r="FQ35" s="680"/>
      <c r="FR35" s="680"/>
      <c r="FS35" s="680"/>
      <c r="FT35" s="680"/>
      <c r="FU35" s="680"/>
      <c r="FV35" s="680"/>
      <c r="FW35" s="680"/>
      <c r="FX35" s="680"/>
      <c r="FY35" s="680"/>
      <c r="FZ35" s="680"/>
      <c r="GA35" s="680"/>
      <c r="GB35" s="680"/>
      <c r="GC35" s="680"/>
    </row>
    <row r="36" spans="1:185" ht="18" customHeight="1">
      <c r="A36" s="675" t="s">
        <v>637</v>
      </c>
      <c r="B36" s="680" t="s">
        <v>1099</v>
      </c>
      <c r="C36" s="681"/>
      <c r="D36" s="681"/>
      <c r="E36" s="681"/>
      <c r="F36" s="681"/>
      <c r="G36" s="681">
        <v>3001</v>
      </c>
      <c r="H36" s="681"/>
      <c r="I36" s="681"/>
      <c r="J36" s="680"/>
      <c r="K36" s="680"/>
      <c r="L36" s="589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0"/>
      <c r="AV36" s="680"/>
      <c r="AW36" s="680"/>
      <c r="AX36" s="680"/>
      <c r="AY36" s="680"/>
      <c r="AZ36" s="680"/>
      <c r="BA36" s="680"/>
      <c r="BB36" s="680"/>
      <c r="BC36" s="680"/>
      <c r="BD36" s="680"/>
      <c r="BE36" s="680"/>
      <c r="BF36" s="680"/>
      <c r="BG36" s="680"/>
      <c r="BH36" s="680"/>
      <c r="BI36" s="680"/>
      <c r="BJ36" s="680"/>
      <c r="BK36" s="680"/>
      <c r="BL36" s="680"/>
      <c r="BM36" s="680"/>
      <c r="BN36" s="680"/>
      <c r="BO36" s="680"/>
      <c r="BP36" s="680"/>
      <c r="BQ36" s="680"/>
      <c r="BR36" s="680"/>
      <c r="BS36" s="680"/>
      <c r="BT36" s="680"/>
      <c r="BU36" s="680"/>
      <c r="BV36" s="680"/>
      <c r="BW36" s="680"/>
      <c r="BX36" s="680"/>
      <c r="BY36" s="680"/>
      <c r="BZ36" s="680"/>
      <c r="CA36" s="680"/>
      <c r="CB36" s="680"/>
      <c r="CC36" s="680"/>
      <c r="CD36" s="680"/>
      <c r="CE36" s="680"/>
      <c r="CF36" s="680"/>
      <c r="CG36" s="680"/>
      <c r="CH36" s="680"/>
      <c r="CI36" s="680"/>
      <c r="CJ36" s="680"/>
      <c r="CK36" s="680"/>
      <c r="CL36" s="680"/>
      <c r="CM36" s="680"/>
      <c r="CN36" s="680"/>
      <c r="CO36" s="680"/>
      <c r="CP36" s="680"/>
      <c r="CQ36" s="680"/>
      <c r="CR36" s="680"/>
      <c r="CS36" s="680"/>
      <c r="CT36" s="680"/>
      <c r="CU36" s="680"/>
      <c r="CV36" s="680"/>
      <c r="CW36" s="680"/>
      <c r="CX36" s="680"/>
      <c r="CY36" s="680"/>
      <c r="CZ36" s="680"/>
      <c r="DA36" s="680"/>
      <c r="DB36" s="680"/>
      <c r="DC36" s="680"/>
      <c r="DD36" s="680"/>
      <c r="DE36" s="680"/>
      <c r="DF36" s="680"/>
      <c r="DG36" s="680"/>
      <c r="DH36" s="680"/>
      <c r="DI36" s="680"/>
      <c r="DJ36" s="680"/>
      <c r="DK36" s="680"/>
      <c r="DL36" s="680"/>
      <c r="DM36" s="680"/>
      <c r="DN36" s="680"/>
      <c r="DO36" s="680"/>
      <c r="DP36" s="680"/>
      <c r="DQ36" s="680"/>
      <c r="DR36" s="680"/>
      <c r="DS36" s="680"/>
      <c r="DT36" s="680"/>
      <c r="DU36" s="680"/>
      <c r="DV36" s="680"/>
      <c r="DW36" s="680"/>
      <c r="DX36" s="680"/>
      <c r="DY36" s="680"/>
      <c r="DZ36" s="680"/>
      <c r="EA36" s="680"/>
      <c r="EB36" s="680"/>
      <c r="EC36" s="680"/>
      <c r="ED36" s="680"/>
      <c r="EE36" s="680"/>
      <c r="EF36" s="680"/>
      <c r="EG36" s="680"/>
      <c r="EH36" s="680"/>
      <c r="EI36" s="680"/>
      <c r="EJ36" s="680"/>
      <c r="EK36" s="680"/>
      <c r="EL36" s="680"/>
      <c r="EM36" s="680"/>
      <c r="EN36" s="680"/>
      <c r="EO36" s="680"/>
      <c r="EP36" s="680"/>
      <c r="EQ36" s="680"/>
      <c r="ER36" s="680"/>
      <c r="ES36" s="680"/>
      <c r="ET36" s="680"/>
      <c r="EU36" s="680"/>
      <c r="EV36" s="680"/>
      <c r="EW36" s="680"/>
      <c r="EX36" s="680"/>
      <c r="EY36" s="680"/>
      <c r="EZ36" s="680"/>
      <c r="FA36" s="680"/>
      <c r="FB36" s="680"/>
      <c r="FC36" s="680"/>
      <c r="FD36" s="680"/>
      <c r="FE36" s="680"/>
      <c r="FF36" s="680"/>
      <c r="FG36" s="680"/>
      <c r="FH36" s="680"/>
      <c r="FI36" s="680"/>
      <c r="FJ36" s="680"/>
      <c r="FK36" s="680"/>
      <c r="FL36" s="680"/>
      <c r="FM36" s="680"/>
      <c r="FN36" s="680"/>
      <c r="FO36" s="680"/>
      <c r="FP36" s="680"/>
      <c r="FQ36" s="680"/>
      <c r="FR36" s="680"/>
      <c r="FS36" s="680"/>
      <c r="FT36" s="680"/>
      <c r="FU36" s="680"/>
      <c r="FV36" s="680"/>
      <c r="FW36" s="680"/>
      <c r="FX36" s="680"/>
      <c r="FY36" s="680"/>
      <c r="FZ36" s="680"/>
      <c r="GA36" s="680"/>
      <c r="GB36" s="680"/>
      <c r="GC36" s="680"/>
    </row>
    <row r="37" spans="1:185" ht="18" customHeight="1">
      <c r="A37" s="675" t="s">
        <v>640</v>
      </c>
      <c r="B37" s="680" t="s">
        <v>1073</v>
      </c>
      <c r="C37" s="681"/>
      <c r="D37" s="681"/>
      <c r="E37" s="681"/>
      <c r="F37" s="681"/>
      <c r="G37" s="681">
        <v>399</v>
      </c>
      <c r="H37" s="681"/>
      <c r="I37" s="681"/>
      <c r="J37" s="680"/>
      <c r="K37" s="680"/>
      <c r="L37" s="589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0"/>
      <c r="BD37" s="680"/>
      <c r="BE37" s="680"/>
      <c r="BF37" s="680"/>
      <c r="BG37" s="680"/>
      <c r="BH37" s="680"/>
      <c r="BI37" s="680"/>
      <c r="BJ37" s="680"/>
      <c r="BK37" s="680"/>
      <c r="BL37" s="680"/>
      <c r="BM37" s="680"/>
      <c r="BN37" s="680"/>
      <c r="BO37" s="680"/>
      <c r="BP37" s="680"/>
      <c r="BQ37" s="680"/>
      <c r="BR37" s="680"/>
      <c r="BS37" s="680"/>
      <c r="BT37" s="680"/>
      <c r="BU37" s="680"/>
      <c r="BV37" s="680"/>
      <c r="BW37" s="680"/>
      <c r="BX37" s="680"/>
      <c r="BY37" s="680"/>
      <c r="BZ37" s="680"/>
      <c r="CA37" s="680"/>
      <c r="CB37" s="680"/>
      <c r="CC37" s="680"/>
      <c r="CD37" s="680"/>
      <c r="CE37" s="680"/>
      <c r="CF37" s="680"/>
      <c r="CG37" s="680"/>
      <c r="CH37" s="680"/>
      <c r="CI37" s="680"/>
      <c r="CJ37" s="680"/>
      <c r="CK37" s="680"/>
      <c r="CL37" s="680"/>
      <c r="CM37" s="680"/>
      <c r="CN37" s="680"/>
      <c r="CO37" s="680"/>
      <c r="CP37" s="680"/>
      <c r="CQ37" s="680"/>
      <c r="CR37" s="680"/>
      <c r="CS37" s="680"/>
      <c r="CT37" s="680"/>
      <c r="CU37" s="680"/>
      <c r="CV37" s="680"/>
      <c r="CW37" s="680"/>
      <c r="CX37" s="680"/>
      <c r="CY37" s="680"/>
      <c r="CZ37" s="680"/>
      <c r="DA37" s="680"/>
      <c r="DB37" s="680"/>
      <c r="DC37" s="680"/>
      <c r="DD37" s="680"/>
      <c r="DE37" s="680"/>
      <c r="DF37" s="680"/>
      <c r="DG37" s="680"/>
      <c r="DH37" s="680"/>
      <c r="DI37" s="680"/>
      <c r="DJ37" s="680"/>
      <c r="DK37" s="680"/>
      <c r="DL37" s="680"/>
      <c r="DM37" s="680"/>
      <c r="DN37" s="680"/>
      <c r="DO37" s="680"/>
      <c r="DP37" s="680"/>
      <c r="DQ37" s="680"/>
      <c r="DR37" s="680"/>
      <c r="DS37" s="680"/>
      <c r="DT37" s="680"/>
      <c r="DU37" s="680"/>
      <c r="DV37" s="680"/>
      <c r="DW37" s="680"/>
      <c r="DX37" s="680"/>
      <c r="DY37" s="680"/>
      <c r="DZ37" s="680"/>
      <c r="EA37" s="680"/>
      <c r="EB37" s="680"/>
      <c r="EC37" s="680"/>
      <c r="ED37" s="680"/>
      <c r="EE37" s="680"/>
      <c r="EF37" s="680"/>
      <c r="EG37" s="680"/>
      <c r="EH37" s="680"/>
      <c r="EI37" s="680"/>
      <c r="EJ37" s="680"/>
      <c r="EK37" s="680"/>
      <c r="EL37" s="680"/>
      <c r="EM37" s="680"/>
      <c r="EN37" s="680"/>
      <c r="EO37" s="680"/>
      <c r="EP37" s="680"/>
      <c r="EQ37" s="680"/>
      <c r="ER37" s="680"/>
      <c r="ES37" s="680"/>
      <c r="ET37" s="680"/>
      <c r="EU37" s="680"/>
      <c r="EV37" s="680"/>
      <c r="EW37" s="680"/>
      <c r="EX37" s="680"/>
      <c r="EY37" s="680"/>
      <c r="EZ37" s="680"/>
      <c r="FA37" s="680"/>
      <c r="FB37" s="680"/>
      <c r="FC37" s="680"/>
      <c r="FD37" s="680"/>
      <c r="FE37" s="680"/>
      <c r="FF37" s="680"/>
      <c r="FG37" s="680"/>
      <c r="FH37" s="680"/>
      <c r="FI37" s="680"/>
      <c r="FJ37" s="680"/>
      <c r="FK37" s="680"/>
      <c r="FL37" s="680"/>
      <c r="FM37" s="680"/>
      <c r="FN37" s="680"/>
      <c r="FO37" s="680"/>
      <c r="FP37" s="680"/>
      <c r="FQ37" s="680"/>
      <c r="FR37" s="680"/>
      <c r="FS37" s="680"/>
      <c r="FT37" s="680"/>
      <c r="FU37" s="680"/>
      <c r="FV37" s="680"/>
      <c r="FW37" s="680"/>
      <c r="FX37" s="680"/>
      <c r="FY37" s="680"/>
      <c r="FZ37" s="680"/>
      <c r="GA37" s="680"/>
      <c r="GB37" s="680"/>
      <c r="GC37" s="680"/>
    </row>
    <row r="38" spans="1:185" ht="18" customHeight="1">
      <c r="A38" s="675" t="s">
        <v>643</v>
      </c>
      <c r="B38" s="680" t="s">
        <v>1538</v>
      </c>
      <c r="C38" s="681"/>
      <c r="D38" s="681"/>
      <c r="E38" s="681"/>
      <c r="F38" s="681"/>
      <c r="G38" s="681">
        <v>15765</v>
      </c>
      <c r="H38" s="681">
        <v>3026</v>
      </c>
      <c r="I38" s="681">
        <v>2010</v>
      </c>
      <c r="J38" s="680"/>
      <c r="K38" s="680"/>
      <c r="L38" s="589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0"/>
      <c r="AI38" s="680"/>
      <c r="AJ38" s="680"/>
      <c r="AK38" s="680"/>
      <c r="AL38" s="680"/>
      <c r="AM38" s="680"/>
      <c r="AN38" s="680"/>
      <c r="AO38" s="680"/>
      <c r="AP38" s="680"/>
      <c r="AQ38" s="680"/>
      <c r="AR38" s="680"/>
      <c r="AS38" s="680"/>
      <c r="AT38" s="680"/>
      <c r="AU38" s="680"/>
      <c r="AV38" s="680"/>
      <c r="AW38" s="680"/>
      <c r="AX38" s="680"/>
      <c r="AY38" s="680"/>
      <c r="AZ38" s="680"/>
      <c r="BA38" s="680"/>
      <c r="BB38" s="680"/>
      <c r="BC38" s="680"/>
      <c r="BD38" s="680"/>
      <c r="BE38" s="680"/>
      <c r="BF38" s="680"/>
      <c r="BG38" s="680"/>
      <c r="BH38" s="680"/>
      <c r="BI38" s="680"/>
      <c r="BJ38" s="680"/>
      <c r="BK38" s="680"/>
      <c r="BL38" s="680"/>
      <c r="BM38" s="680"/>
      <c r="BN38" s="680"/>
      <c r="BO38" s="680"/>
      <c r="BP38" s="680"/>
      <c r="BQ38" s="680"/>
      <c r="BR38" s="680"/>
      <c r="BS38" s="680"/>
      <c r="BT38" s="680"/>
      <c r="BU38" s="680"/>
      <c r="BV38" s="680"/>
      <c r="BW38" s="680"/>
      <c r="BX38" s="680"/>
      <c r="BY38" s="680"/>
      <c r="BZ38" s="680"/>
      <c r="CA38" s="680"/>
      <c r="CB38" s="680"/>
      <c r="CC38" s="680"/>
      <c r="CD38" s="680"/>
      <c r="CE38" s="680"/>
      <c r="CF38" s="680"/>
      <c r="CG38" s="680"/>
      <c r="CH38" s="680"/>
      <c r="CI38" s="680"/>
      <c r="CJ38" s="680"/>
      <c r="CK38" s="680"/>
      <c r="CL38" s="680"/>
      <c r="CM38" s="680"/>
      <c r="CN38" s="680"/>
      <c r="CO38" s="680"/>
      <c r="CP38" s="680"/>
      <c r="CQ38" s="680"/>
      <c r="CR38" s="680"/>
      <c r="CS38" s="680"/>
      <c r="CT38" s="680"/>
      <c r="CU38" s="680"/>
      <c r="CV38" s="680"/>
      <c r="CW38" s="680"/>
      <c r="CX38" s="680"/>
      <c r="CY38" s="680"/>
      <c r="CZ38" s="680"/>
      <c r="DA38" s="680"/>
      <c r="DB38" s="680"/>
      <c r="DC38" s="680"/>
      <c r="DD38" s="680"/>
      <c r="DE38" s="680"/>
      <c r="DF38" s="680"/>
      <c r="DG38" s="680"/>
      <c r="DH38" s="680"/>
      <c r="DI38" s="680"/>
      <c r="DJ38" s="680"/>
      <c r="DK38" s="680"/>
      <c r="DL38" s="680"/>
      <c r="DM38" s="680"/>
      <c r="DN38" s="680"/>
      <c r="DO38" s="680"/>
      <c r="DP38" s="680"/>
      <c r="DQ38" s="680"/>
      <c r="DR38" s="680"/>
      <c r="DS38" s="680"/>
      <c r="DT38" s="680"/>
      <c r="DU38" s="680"/>
      <c r="DV38" s="680"/>
      <c r="DW38" s="680"/>
      <c r="DX38" s="680"/>
      <c r="DY38" s="680"/>
      <c r="DZ38" s="680"/>
      <c r="EA38" s="680"/>
      <c r="EB38" s="680"/>
      <c r="EC38" s="680"/>
      <c r="ED38" s="680"/>
      <c r="EE38" s="680"/>
      <c r="EF38" s="680"/>
      <c r="EG38" s="680"/>
      <c r="EH38" s="680"/>
      <c r="EI38" s="680"/>
      <c r="EJ38" s="680"/>
      <c r="EK38" s="680"/>
      <c r="EL38" s="680"/>
      <c r="EM38" s="680"/>
      <c r="EN38" s="680"/>
      <c r="EO38" s="680"/>
      <c r="EP38" s="680"/>
      <c r="EQ38" s="680"/>
      <c r="ER38" s="680"/>
      <c r="ES38" s="680"/>
      <c r="ET38" s="680"/>
      <c r="EU38" s="680"/>
      <c r="EV38" s="680"/>
      <c r="EW38" s="680"/>
      <c r="EX38" s="680"/>
      <c r="EY38" s="680"/>
      <c r="EZ38" s="680"/>
      <c r="FA38" s="680"/>
      <c r="FB38" s="680"/>
      <c r="FC38" s="680"/>
      <c r="FD38" s="680"/>
      <c r="FE38" s="680"/>
      <c r="FF38" s="680"/>
      <c r="FG38" s="680"/>
      <c r="FH38" s="680"/>
      <c r="FI38" s="680"/>
      <c r="FJ38" s="680"/>
      <c r="FK38" s="680"/>
      <c r="FL38" s="680"/>
      <c r="FM38" s="680"/>
      <c r="FN38" s="680"/>
      <c r="FO38" s="680"/>
      <c r="FP38" s="680"/>
      <c r="FQ38" s="680"/>
      <c r="FR38" s="680"/>
      <c r="FS38" s="680"/>
      <c r="FT38" s="680"/>
      <c r="FU38" s="680"/>
      <c r="FV38" s="680"/>
      <c r="FW38" s="680"/>
      <c r="FX38" s="680"/>
      <c r="FY38" s="680"/>
      <c r="FZ38" s="680"/>
      <c r="GA38" s="680"/>
      <c r="GB38" s="680"/>
      <c r="GC38" s="680"/>
    </row>
    <row r="39" spans="1:185" ht="18" customHeight="1">
      <c r="A39" s="675" t="s">
        <v>646</v>
      </c>
      <c r="B39" s="680" t="s">
        <v>1043</v>
      </c>
      <c r="C39" s="681"/>
      <c r="D39" s="681"/>
      <c r="E39" s="681"/>
      <c r="F39" s="681"/>
      <c r="G39" s="681">
        <v>400</v>
      </c>
      <c r="H39" s="681">
        <v>52</v>
      </c>
      <c r="I39" s="681">
        <v>452</v>
      </c>
      <c r="J39" s="680"/>
      <c r="K39" s="680"/>
      <c r="L39" s="589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0"/>
      <c r="CE39" s="680"/>
      <c r="CF39" s="680"/>
      <c r="CG39" s="680"/>
      <c r="CH39" s="680"/>
      <c r="CI39" s="680"/>
      <c r="CJ39" s="680"/>
      <c r="CK39" s="680"/>
      <c r="CL39" s="680"/>
      <c r="CM39" s="680"/>
      <c r="CN39" s="680"/>
      <c r="CO39" s="680"/>
      <c r="CP39" s="680"/>
      <c r="CQ39" s="680"/>
      <c r="CR39" s="680"/>
      <c r="CS39" s="680"/>
      <c r="CT39" s="680"/>
      <c r="CU39" s="680"/>
      <c r="CV39" s="680"/>
      <c r="CW39" s="680"/>
      <c r="CX39" s="680"/>
      <c r="CY39" s="680"/>
      <c r="CZ39" s="680"/>
      <c r="DA39" s="680"/>
      <c r="DB39" s="680"/>
      <c r="DC39" s="680"/>
      <c r="DD39" s="680"/>
      <c r="DE39" s="680"/>
      <c r="DF39" s="680"/>
      <c r="DG39" s="680"/>
      <c r="DH39" s="680"/>
      <c r="DI39" s="680"/>
      <c r="DJ39" s="680"/>
      <c r="DK39" s="680"/>
      <c r="DL39" s="680"/>
      <c r="DM39" s="680"/>
      <c r="DN39" s="680"/>
      <c r="DO39" s="680"/>
      <c r="DP39" s="680"/>
      <c r="DQ39" s="680"/>
      <c r="DR39" s="680"/>
      <c r="DS39" s="680"/>
      <c r="DT39" s="680"/>
      <c r="DU39" s="680"/>
      <c r="DV39" s="680"/>
      <c r="DW39" s="680"/>
      <c r="DX39" s="680"/>
      <c r="DY39" s="680"/>
      <c r="DZ39" s="680"/>
      <c r="EA39" s="680"/>
      <c r="EB39" s="680"/>
      <c r="EC39" s="680"/>
      <c r="ED39" s="680"/>
      <c r="EE39" s="680"/>
      <c r="EF39" s="680"/>
      <c r="EG39" s="680"/>
      <c r="EH39" s="680"/>
      <c r="EI39" s="680"/>
      <c r="EJ39" s="680"/>
      <c r="EK39" s="680"/>
      <c r="EL39" s="680"/>
      <c r="EM39" s="680"/>
      <c r="EN39" s="680"/>
      <c r="EO39" s="680"/>
      <c r="EP39" s="680"/>
      <c r="EQ39" s="680"/>
      <c r="ER39" s="680"/>
      <c r="ES39" s="680"/>
      <c r="ET39" s="680"/>
      <c r="EU39" s="680"/>
      <c r="EV39" s="680"/>
      <c r="EW39" s="680"/>
      <c r="EX39" s="680"/>
      <c r="EY39" s="680"/>
      <c r="EZ39" s="680"/>
      <c r="FA39" s="680"/>
      <c r="FB39" s="680"/>
      <c r="FC39" s="680"/>
      <c r="FD39" s="680"/>
      <c r="FE39" s="680"/>
      <c r="FF39" s="680"/>
      <c r="FG39" s="680"/>
      <c r="FH39" s="680"/>
      <c r="FI39" s="680"/>
      <c r="FJ39" s="680"/>
      <c r="FK39" s="680"/>
      <c r="FL39" s="680"/>
      <c r="FM39" s="680"/>
      <c r="FN39" s="680"/>
      <c r="FO39" s="680"/>
      <c r="FP39" s="680"/>
      <c r="FQ39" s="680"/>
      <c r="FR39" s="680"/>
      <c r="FS39" s="680"/>
      <c r="FT39" s="680"/>
      <c r="FU39" s="680"/>
      <c r="FV39" s="680"/>
      <c r="FW39" s="680"/>
      <c r="FX39" s="680"/>
      <c r="FY39" s="680"/>
      <c r="FZ39" s="680"/>
      <c r="GA39" s="680"/>
      <c r="GB39" s="680"/>
      <c r="GC39" s="680"/>
    </row>
    <row r="40" spans="1:185" ht="18" customHeight="1">
      <c r="A40" s="675" t="s">
        <v>649</v>
      </c>
      <c r="B40" s="680" t="s">
        <v>1059</v>
      </c>
      <c r="C40" s="681"/>
      <c r="D40" s="681"/>
      <c r="E40" s="681"/>
      <c r="F40" s="681"/>
      <c r="G40" s="681">
        <v>448</v>
      </c>
      <c r="H40" s="681">
        <v>124</v>
      </c>
      <c r="I40" s="681">
        <v>124</v>
      </c>
      <c r="J40" s="680"/>
      <c r="K40" s="680"/>
      <c r="L40" s="589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680"/>
      <c r="AD40" s="680"/>
      <c r="AE40" s="680"/>
      <c r="AF40" s="680"/>
      <c r="AG40" s="680"/>
      <c r="AH40" s="680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  <c r="AT40" s="680"/>
      <c r="AU40" s="680"/>
      <c r="AV40" s="680"/>
      <c r="AW40" s="680"/>
      <c r="AX40" s="680"/>
      <c r="AY40" s="680"/>
      <c r="AZ40" s="680"/>
      <c r="BA40" s="680"/>
      <c r="BB40" s="680"/>
      <c r="BC40" s="680"/>
      <c r="BD40" s="680"/>
      <c r="BE40" s="680"/>
      <c r="BF40" s="680"/>
      <c r="BG40" s="680"/>
      <c r="BH40" s="680"/>
      <c r="BI40" s="680"/>
      <c r="BJ40" s="680"/>
      <c r="BK40" s="680"/>
      <c r="BL40" s="680"/>
      <c r="BM40" s="680"/>
      <c r="BN40" s="680"/>
      <c r="BO40" s="680"/>
      <c r="BP40" s="680"/>
      <c r="BQ40" s="680"/>
      <c r="BR40" s="680"/>
      <c r="BS40" s="680"/>
      <c r="BT40" s="680"/>
      <c r="BU40" s="680"/>
      <c r="BV40" s="680"/>
      <c r="BW40" s="680"/>
      <c r="BX40" s="680"/>
      <c r="BY40" s="680"/>
      <c r="BZ40" s="680"/>
      <c r="CA40" s="680"/>
      <c r="CB40" s="680"/>
      <c r="CC40" s="680"/>
      <c r="CD40" s="680"/>
      <c r="CE40" s="680"/>
      <c r="CF40" s="680"/>
      <c r="CG40" s="680"/>
      <c r="CH40" s="680"/>
      <c r="CI40" s="680"/>
      <c r="CJ40" s="680"/>
      <c r="CK40" s="680"/>
      <c r="CL40" s="680"/>
      <c r="CM40" s="680"/>
      <c r="CN40" s="680"/>
      <c r="CO40" s="680"/>
      <c r="CP40" s="680"/>
      <c r="CQ40" s="680"/>
      <c r="CR40" s="680"/>
      <c r="CS40" s="680"/>
      <c r="CT40" s="680"/>
      <c r="CU40" s="680"/>
      <c r="CV40" s="680"/>
      <c r="CW40" s="680"/>
      <c r="CX40" s="680"/>
      <c r="CY40" s="680"/>
      <c r="CZ40" s="680"/>
      <c r="DA40" s="680"/>
      <c r="DB40" s="680"/>
      <c r="DC40" s="680"/>
      <c r="DD40" s="680"/>
      <c r="DE40" s="680"/>
      <c r="DF40" s="680"/>
      <c r="DG40" s="680"/>
      <c r="DH40" s="680"/>
      <c r="DI40" s="680"/>
      <c r="DJ40" s="680"/>
      <c r="DK40" s="680"/>
      <c r="DL40" s="680"/>
      <c r="DM40" s="680"/>
      <c r="DN40" s="680"/>
      <c r="DO40" s="680"/>
      <c r="DP40" s="680"/>
      <c r="DQ40" s="680"/>
      <c r="DR40" s="680"/>
      <c r="DS40" s="680"/>
      <c r="DT40" s="680"/>
      <c r="DU40" s="680"/>
      <c r="DV40" s="680"/>
      <c r="DW40" s="680"/>
      <c r="DX40" s="680"/>
      <c r="DY40" s="680"/>
      <c r="DZ40" s="680"/>
      <c r="EA40" s="680"/>
      <c r="EB40" s="680"/>
      <c r="EC40" s="680"/>
      <c r="ED40" s="680"/>
      <c r="EE40" s="680"/>
      <c r="EF40" s="680"/>
      <c r="EG40" s="680"/>
      <c r="EH40" s="680"/>
      <c r="EI40" s="680"/>
      <c r="EJ40" s="680"/>
      <c r="EK40" s="680"/>
      <c r="EL40" s="680"/>
      <c r="EM40" s="680"/>
      <c r="EN40" s="680"/>
      <c r="EO40" s="680"/>
      <c r="EP40" s="680"/>
      <c r="EQ40" s="680"/>
      <c r="ER40" s="680"/>
      <c r="ES40" s="680"/>
      <c r="ET40" s="680"/>
      <c r="EU40" s="680"/>
      <c r="EV40" s="680"/>
      <c r="EW40" s="680"/>
      <c r="EX40" s="680"/>
      <c r="EY40" s="680"/>
      <c r="EZ40" s="680"/>
      <c r="FA40" s="680"/>
      <c r="FB40" s="680"/>
      <c r="FC40" s="680"/>
      <c r="FD40" s="680"/>
      <c r="FE40" s="680"/>
      <c r="FF40" s="680"/>
      <c r="FG40" s="680"/>
      <c r="FH40" s="680"/>
      <c r="FI40" s="680"/>
      <c r="FJ40" s="680"/>
      <c r="FK40" s="680"/>
      <c r="FL40" s="680"/>
      <c r="FM40" s="680"/>
      <c r="FN40" s="680"/>
      <c r="FO40" s="680"/>
      <c r="FP40" s="680"/>
      <c r="FQ40" s="680"/>
      <c r="FR40" s="680"/>
      <c r="FS40" s="680"/>
      <c r="FT40" s="680"/>
      <c r="FU40" s="680"/>
      <c r="FV40" s="680"/>
      <c r="FW40" s="680"/>
      <c r="FX40" s="680"/>
      <c r="FY40" s="680"/>
      <c r="FZ40" s="680"/>
      <c r="GA40" s="680"/>
      <c r="GB40" s="680"/>
      <c r="GC40" s="680"/>
    </row>
    <row r="41" spans="1:185" ht="18" customHeight="1">
      <c r="A41" s="675" t="s">
        <v>652</v>
      </c>
      <c r="B41" s="680" t="s">
        <v>990</v>
      </c>
      <c r="C41" s="681"/>
      <c r="D41" s="681"/>
      <c r="E41" s="681"/>
      <c r="F41" s="681"/>
      <c r="G41" s="681">
        <v>2567</v>
      </c>
      <c r="H41" s="681"/>
      <c r="I41" s="681"/>
      <c r="J41" s="680"/>
      <c r="K41" s="680"/>
      <c r="L41" s="589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680"/>
      <c r="AL41" s="680"/>
      <c r="AM41" s="680"/>
      <c r="AN41" s="680"/>
      <c r="AO41" s="680"/>
      <c r="AP41" s="680"/>
      <c r="AQ41" s="680"/>
      <c r="AR41" s="680"/>
      <c r="AS41" s="680"/>
      <c r="AT41" s="680"/>
      <c r="AU41" s="680"/>
      <c r="AV41" s="680"/>
      <c r="AW41" s="680"/>
      <c r="AX41" s="680"/>
      <c r="AY41" s="680"/>
      <c r="AZ41" s="680"/>
      <c r="BA41" s="680"/>
      <c r="BB41" s="680"/>
      <c r="BC41" s="680"/>
      <c r="BD41" s="680"/>
      <c r="BE41" s="680"/>
      <c r="BF41" s="680"/>
      <c r="BG41" s="680"/>
      <c r="BH41" s="680"/>
      <c r="BI41" s="680"/>
      <c r="BJ41" s="680"/>
      <c r="BK41" s="680"/>
      <c r="BL41" s="680"/>
      <c r="BM41" s="680"/>
      <c r="BN41" s="680"/>
      <c r="BO41" s="680"/>
      <c r="BP41" s="680"/>
      <c r="BQ41" s="680"/>
      <c r="BR41" s="680"/>
      <c r="BS41" s="680"/>
      <c r="BT41" s="680"/>
      <c r="BU41" s="680"/>
      <c r="BV41" s="680"/>
      <c r="BW41" s="680"/>
      <c r="BX41" s="680"/>
      <c r="BY41" s="680"/>
      <c r="BZ41" s="680"/>
      <c r="CA41" s="680"/>
      <c r="CB41" s="680"/>
      <c r="CC41" s="680"/>
      <c r="CD41" s="680"/>
      <c r="CE41" s="680"/>
      <c r="CF41" s="680"/>
      <c r="CG41" s="680"/>
      <c r="CH41" s="680"/>
      <c r="CI41" s="680"/>
      <c r="CJ41" s="680"/>
      <c r="CK41" s="680"/>
      <c r="CL41" s="680"/>
      <c r="CM41" s="680"/>
      <c r="CN41" s="680"/>
      <c r="CO41" s="680"/>
      <c r="CP41" s="680"/>
      <c r="CQ41" s="680"/>
      <c r="CR41" s="680"/>
      <c r="CS41" s="680"/>
      <c r="CT41" s="680"/>
      <c r="CU41" s="680"/>
      <c r="CV41" s="680"/>
      <c r="CW41" s="680"/>
      <c r="CX41" s="680"/>
      <c r="CY41" s="680"/>
      <c r="CZ41" s="680"/>
      <c r="DA41" s="680"/>
      <c r="DB41" s="680"/>
      <c r="DC41" s="680"/>
      <c r="DD41" s="680"/>
      <c r="DE41" s="680"/>
      <c r="DF41" s="680"/>
      <c r="DG41" s="680"/>
      <c r="DH41" s="680"/>
      <c r="DI41" s="680"/>
      <c r="DJ41" s="680"/>
      <c r="DK41" s="680"/>
      <c r="DL41" s="680"/>
      <c r="DM41" s="680"/>
      <c r="DN41" s="680"/>
      <c r="DO41" s="680"/>
      <c r="DP41" s="680"/>
      <c r="DQ41" s="680"/>
      <c r="DR41" s="680"/>
      <c r="DS41" s="680"/>
      <c r="DT41" s="680"/>
      <c r="DU41" s="680"/>
      <c r="DV41" s="680"/>
      <c r="DW41" s="680"/>
      <c r="DX41" s="680"/>
      <c r="DY41" s="680"/>
      <c r="DZ41" s="680"/>
      <c r="EA41" s="680"/>
      <c r="EB41" s="680"/>
      <c r="EC41" s="680"/>
      <c r="ED41" s="680"/>
      <c r="EE41" s="680"/>
      <c r="EF41" s="680"/>
      <c r="EG41" s="680"/>
      <c r="EH41" s="680"/>
      <c r="EI41" s="680"/>
      <c r="EJ41" s="680"/>
      <c r="EK41" s="680"/>
      <c r="EL41" s="680"/>
      <c r="EM41" s="680"/>
      <c r="EN41" s="680"/>
      <c r="EO41" s="680"/>
      <c r="EP41" s="680"/>
      <c r="EQ41" s="680"/>
      <c r="ER41" s="680"/>
      <c r="ES41" s="680"/>
      <c r="ET41" s="680"/>
      <c r="EU41" s="680"/>
      <c r="EV41" s="680"/>
      <c r="EW41" s="680"/>
      <c r="EX41" s="680"/>
      <c r="EY41" s="680"/>
      <c r="EZ41" s="680"/>
      <c r="FA41" s="680"/>
      <c r="FB41" s="680"/>
      <c r="FC41" s="680"/>
      <c r="FD41" s="680"/>
      <c r="FE41" s="680"/>
      <c r="FF41" s="680"/>
      <c r="FG41" s="680"/>
      <c r="FH41" s="680"/>
      <c r="FI41" s="680"/>
      <c r="FJ41" s="680"/>
      <c r="FK41" s="680"/>
      <c r="FL41" s="680"/>
      <c r="FM41" s="680"/>
      <c r="FN41" s="680"/>
      <c r="FO41" s="680"/>
      <c r="FP41" s="680"/>
      <c r="FQ41" s="680"/>
      <c r="FR41" s="680"/>
      <c r="FS41" s="680"/>
      <c r="FT41" s="680"/>
      <c r="FU41" s="680"/>
      <c r="FV41" s="680"/>
      <c r="FW41" s="680"/>
      <c r="FX41" s="680"/>
      <c r="FY41" s="680"/>
      <c r="FZ41" s="680"/>
      <c r="GA41" s="680"/>
      <c r="GB41" s="680"/>
      <c r="GC41" s="680"/>
    </row>
    <row r="42" spans="1:185" ht="18" customHeight="1">
      <c r="A42" s="675" t="s">
        <v>655</v>
      </c>
      <c r="B42" s="680" t="s">
        <v>1539</v>
      </c>
      <c r="C42" s="681"/>
      <c r="D42" s="681"/>
      <c r="E42" s="681"/>
      <c r="F42" s="681"/>
      <c r="G42" s="681">
        <v>2019</v>
      </c>
      <c r="H42" s="681"/>
      <c r="I42" s="681"/>
      <c r="J42" s="680"/>
      <c r="K42" s="680"/>
      <c r="L42" s="589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0"/>
      <c r="AA42" s="680"/>
      <c r="AB42" s="680"/>
      <c r="AC42" s="680"/>
      <c r="AD42" s="680"/>
      <c r="AE42" s="680"/>
      <c r="AF42" s="680"/>
      <c r="AG42" s="680"/>
      <c r="AH42" s="680"/>
      <c r="AI42" s="680"/>
      <c r="AJ42" s="680"/>
      <c r="AK42" s="680"/>
      <c r="AL42" s="680"/>
      <c r="AM42" s="680"/>
      <c r="AN42" s="680"/>
      <c r="AO42" s="680"/>
      <c r="AP42" s="680"/>
      <c r="AQ42" s="680"/>
      <c r="AR42" s="680"/>
      <c r="AS42" s="680"/>
      <c r="AT42" s="680"/>
      <c r="AU42" s="680"/>
      <c r="AV42" s="680"/>
      <c r="AW42" s="680"/>
      <c r="AX42" s="680"/>
      <c r="AY42" s="680"/>
      <c r="AZ42" s="680"/>
      <c r="BA42" s="680"/>
      <c r="BB42" s="680"/>
      <c r="BC42" s="680"/>
      <c r="BD42" s="680"/>
      <c r="BE42" s="680"/>
      <c r="BF42" s="680"/>
      <c r="BG42" s="680"/>
      <c r="BH42" s="680"/>
      <c r="BI42" s="680"/>
      <c r="BJ42" s="680"/>
      <c r="BK42" s="680"/>
      <c r="BL42" s="680"/>
      <c r="BM42" s="680"/>
      <c r="BN42" s="680"/>
      <c r="BO42" s="680"/>
      <c r="BP42" s="680"/>
      <c r="BQ42" s="680"/>
      <c r="BR42" s="680"/>
      <c r="BS42" s="680"/>
      <c r="BT42" s="680"/>
      <c r="BU42" s="680"/>
      <c r="BV42" s="680"/>
      <c r="BW42" s="680"/>
      <c r="BX42" s="680"/>
      <c r="BY42" s="680"/>
      <c r="BZ42" s="680"/>
      <c r="CA42" s="680"/>
      <c r="CB42" s="680"/>
      <c r="CC42" s="680"/>
      <c r="CD42" s="680"/>
      <c r="CE42" s="680"/>
      <c r="CF42" s="680"/>
      <c r="CG42" s="680"/>
      <c r="CH42" s="680"/>
      <c r="CI42" s="680"/>
      <c r="CJ42" s="680"/>
      <c r="CK42" s="680"/>
      <c r="CL42" s="680"/>
      <c r="CM42" s="680"/>
      <c r="CN42" s="680"/>
      <c r="CO42" s="680"/>
      <c r="CP42" s="680"/>
      <c r="CQ42" s="680"/>
      <c r="CR42" s="680"/>
      <c r="CS42" s="680"/>
      <c r="CT42" s="680"/>
      <c r="CU42" s="680"/>
      <c r="CV42" s="680"/>
      <c r="CW42" s="680"/>
      <c r="CX42" s="680"/>
      <c r="CY42" s="680"/>
      <c r="CZ42" s="680"/>
      <c r="DA42" s="680"/>
      <c r="DB42" s="680"/>
      <c r="DC42" s="680"/>
      <c r="DD42" s="680"/>
      <c r="DE42" s="680"/>
      <c r="DF42" s="680"/>
      <c r="DG42" s="680"/>
      <c r="DH42" s="680"/>
      <c r="DI42" s="680"/>
      <c r="DJ42" s="680"/>
      <c r="DK42" s="680"/>
      <c r="DL42" s="680"/>
      <c r="DM42" s="680"/>
      <c r="DN42" s="680"/>
      <c r="DO42" s="680"/>
      <c r="DP42" s="680"/>
      <c r="DQ42" s="680"/>
      <c r="DR42" s="680"/>
      <c r="DS42" s="680"/>
      <c r="DT42" s="680"/>
      <c r="DU42" s="680"/>
      <c r="DV42" s="680"/>
      <c r="DW42" s="680"/>
      <c r="DX42" s="680"/>
      <c r="DY42" s="680"/>
      <c r="DZ42" s="680"/>
      <c r="EA42" s="680"/>
      <c r="EB42" s="680"/>
      <c r="EC42" s="680"/>
      <c r="ED42" s="680"/>
      <c r="EE42" s="680"/>
      <c r="EF42" s="680"/>
      <c r="EG42" s="680"/>
      <c r="EH42" s="680"/>
      <c r="EI42" s="680"/>
      <c r="EJ42" s="680"/>
      <c r="EK42" s="680"/>
      <c r="EL42" s="680"/>
      <c r="EM42" s="680"/>
      <c r="EN42" s="680"/>
      <c r="EO42" s="680"/>
      <c r="EP42" s="680"/>
      <c r="EQ42" s="680"/>
      <c r="ER42" s="680"/>
      <c r="ES42" s="680"/>
      <c r="ET42" s="680"/>
      <c r="EU42" s="680"/>
      <c r="EV42" s="680"/>
      <c r="EW42" s="680"/>
      <c r="EX42" s="680"/>
      <c r="EY42" s="680"/>
      <c r="EZ42" s="680"/>
      <c r="FA42" s="680"/>
      <c r="FB42" s="680"/>
      <c r="FC42" s="680"/>
      <c r="FD42" s="680"/>
      <c r="FE42" s="680"/>
      <c r="FF42" s="680"/>
      <c r="FG42" s="680"/>
      <c r="FH42" s="680"/>
      <c r="FI42" s="680"/>
      <c r="FJ42" s="680"/>
      <c r="FK42" s="680"/>
      <c r="FL42" s="680"/>
      <c r="FM42" s="680"/>
      <c r="FN42" s="680"/>
      <c r="FO42" s="680"/>
      <c r="FP42" s="680"/>
      <c r="FQ42" s="680"/>
      <c r="FR42" s="680"/>
      <c r="FS42" s="680"/>
      <c r="FT42" s="680"/>
      <c r="FU42" s="680"/>
      <c r="FV42" s="680"/>
      <c r="FW42" s="680"/>
      <c r="FX42" s="680"/>
      <c r="FY42" s="680"/>
      <c r="FZ42" s="680"/>
      <c r="GA42" s="680"/>
      <c r="GB42" s="680"/>
      <c r="GC42" s="680"/>
    </row>
    <row r="43" spans="1:185" ht="18" customHeight="1">
      <c r="A43" s="675" t="s">
        <v>658</v>
      </c>
      <c r="B43" s="680" t="s">
        <v>1540</v>
      </c>
      <c r="C43" s="681"/>
      <c r="D43" s="681"/>
      <c r="E43" s="681"/>
      <c r="F43" s="681"/>
      <c r="G43" s="681">
        <v>200</v>
      </c>
      <c r="H43" s="681"/>
      <c r="I43" s="681"/>
      <c r="J43" s="680"/>
      <c r="K43" s="680"/>
      <c r="L43" s="589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0"/>
      <c r="AP43" s="680"/>
      <c r="AQ43" s="680"/>
      <c r="AR43" s="680"/>
      <c r="AS43" s="680"/>
      <c r="AT43" s="680"/>
      <c r="AU43" s="680"/>
      <c r="AV43" s="680"/>
      <c r="AW43" s="680"/>
      <c r="AX43" s="680"/>
      <c r="AY43" s="680"/>
      <c r="AZ43" s="680"/>
      <c r="BA43" s="680"/>
      <c r="BB43" s="680"/>
      <c r="BC43" s="680"/>
      <c r="BD43" s="680"/>
      <c r="BE43" s="680"/>
      <c r="BF43" s="680"/>
      <c r="BG43" s="680"/>
      <c r="BH43" s="680"/>
      <c r="BI43" s="680"/>
      <c r="BJ43" s="680"/>
      <c r="BK43" s="680"/>
      <c r="BL43" s="680"/>
      <c r="BM43" s="680"/>
      <c r="BN43" s="680"/>
      <c r="BO43" s="680"/>
      <c r="BP43" s="680"/>
      <c r="BQ43" s="680"/>
      <c r="BR43" s="680"/>
      <c r="BS43" s="680"/>
      <c r="BT43" s="680"/>
      <c r="BU43" s="680"/>
      <c r="BV43" s="680"/>
      <c r="BW43" s="680"/>
      <c r="BX43" s="680"/>
      <c r="BY43" s="680"/>
      <c r="BZ43" s="680"/>
      <c r="CA43" s="680"/>
      <c r="CB43" s="680"/>
      <c r="CC43" s="680"/>
      <c r="CD43" s="680"/>
      <c r="CE43" s="680"/>
      <c r="CF43" s="680"/>
      <c r="CG43" s="680"/>
      <c r="CH43" s="680"/>
      <c r="CI43" s="680"/>
      <c r="CJ43" s="680"/>
      <c r="CK43" s="680"/>
      <c r="CL43" s="680"/>
      <c r="CM43" s="680"/>
      <c r="CN43" s="680"/>
      <c r="CO43" s="680"/>
      <c r="CP43" s="680"/>
      <c r="CQ43" s="680"/>
      <c r="CR43" s="680"/>
      <c r="CS43" s="680"/>
      <c r="CT43" s="680"/>
      <c r="CU43" s="680"/>
      <c r="CV43" s="680"/>
      <c r="CW43" s="680"/>
      <c r="CX43" s="680"/>
      <c r="CY43" s="680"/>
      <c r="CZ43" s="680"/>
      <c r="DA43" s="680"/>
      <c r="DB43" s="680"/>
      <c r="DC43" s="680"/>
      <c r="DD43" s="680"/>
      <c r="DE43" s="680"/>
      <c r="DF43" s="680"/>
      <c r="DG43" s="680"/>
      <c r="DH43" s="680"/>
      <c r="DI43" s="680"/>
      <c r="DJ43" s="680"/>
      <c r="DK43" s="680"/>
      <c r="DL43" s="680"/>
      <c r="DM43" s="680"/>
      <c r="DN43" s="680"/>
      <c r="DO43" s="680"/>
      <c r="DP43" s="680"/>
      <c r="DQ43" s="680"/>
      <c r="DR43" s="680"/>
      <c r="DS43" s="680"/>
      <c r="DT43" s="680"/>
      <c r="DU43" s="680"/>
      <c r="DV43" s="680"/>
      <c r="DW43" s="680"/>
      <c r="DX43" s="680"/>
      <c r="DY43" s="680"/>
      <c r="DZ43" s="680"/>
      <c r="EA43" s="680"/>
      <c r="EB43" s="680"/>
      <c r="EC43" s="680"/>
      <c r="ED43" s="680"/>
      <c r="EE43" s="680"/>
      <c r="EF43" s="680"/>
      <c r="EG43" s="680"/>
      <c r="EH43" s="680"/>
      <c r="EI43" s="680"/>
      <c r="EJ43" s="680"/>
      <c r="EK43" s="680"/>
      <c r="EL43" s="680"/>
      <c r="EM43" s="680"/>
      <c r="EN43" s="680"/>
      <c r="EO43" s="680"/>
      <c r="EP43" s="680"/>
      <c r="EQ43" s="680"/>
      <c r="ER43" s="680"/>
      <c r="ES43" s="680"/>
      <c r="ET43" s="680"/>
      <c r="EU43" s="680"/>
      <c r="EV43" s="680"/>
      <c r="EW43" s="680"/>
      <c r="EX43" s="680"/>
      <c r="EY43" s="680"/>
      <c r="EZ43" s="680"/>
      <c r="FA43" s="680"/>
      <c r="FB43" s="680"/>
      <c r="FC43" s="680"/>
      <c r="FD43" s="680"/>
      <c r="FE43" s="680"/>
      <c r="FF43" s="680"/>
      <c r="FG43" s="680"/>
      <c r="FH43" s="680"/>
      <c r="FI43" s="680"/>
      <c r="FJ43" s="680"/>
      <c r="FK43" s="680"/>
      <c r="FL43" s="680"/>
      <c r="FM43" s="680"/>
      <c r="FN43" s="680"/>
      <c r="FO43" s="680"/>
      <c r="FP43" s="680"/>
      <c r="FQ43" s="680"/>
      <c r="FR43" s="680"/>
      <c r="FS43" s="680"/>
      <c r="FT43" s="680"/>
      <c r="FU43" s="680"/>
      <c r="FV43" s="680"/>
      <c r="FW43" s="680"/>
      <c r="FX43" s="680"/>
      <c r="FY43" s="680"/>
      <c r="FZ43" s="680"/>
      <c r="GA43" s="680"/>
      <c r="GB43" s="680"/>
      <c r="GC43" s="680"/>
    </row>
    <row r="44" spans="1:185" ht="18" customHeight="1">
      <c r="A44" s="675" t="s">
        <v>801</v>
      </c>
      <c r="B44" s="680" t="s">
        <v>1541</v>
      </c>
      <c r="C44" s="681"/>
      <c r="D44" s="681"/>
      <c r="E44" s="681"/>
      <c r="F44" s="681"/>
      <c r="G44" s="681">
        <v>603</v>
      </c>
      <c r="H44" s="681"/>
      <c r="I44" s="681"/>
      <c r="J44" s="680"/>
      <c r="K44" s="680"/>
      <c r="L44" s="589"/>
      <c r="M44" s="680"/>
      <c r="N44" s="680"/>
      <c r="O44" s="680"/>
      <c r="P44" s="680"/>
      <c r="Q44" s="680"/>
      <c r="R44" s="680"/>
      <c r="S44" s="680"/>
      <c r="T44" s="680"/>
      <c r="U44" s="680"/>
      <c r="V44" s="680"/>
      <c r="W44" s="680"/>
      <c r="X44" s="680"/>
      <c r="Y44" s="680"/>
      <c r="Z44" s="680"/>
      <c r="AA44" s="680"/>
      <c r="AB44" s="680"/>
      <c r="AC44" s="680"/>
      <c r="AD44" s="680"/>
      <c r="AE44" s="680"/>
      <c r="AF44" s="680"/>
      <c r="AG44" s="680"/>
      <c r="AH44" s="680"/>
      <c r="AI44" s="680"/>
      <c r="AJ44" s="680"/>
      <c r="AK44" s="680"/>
      <c r="AL44" s="680"/>
      <c r="AM44" s="680"/>
      <c r="AN44" s="680"/>
      <c r="AO44" s="680"/>
      <c r="AP44" s="680"/>
      <c r="AQ44" s="680"/>
      <c r="AR44" s="680"/>
      <c r="AS44" s="680"/>
      <c r="AT44" s="680"/>
      <c r="AU44" s="680"/>
      <c r="AV44" s="680"/>
      <c r="AW44" s="680"/>
      <c r="AX44" s="680"/>
      <c r="AY44" s="680"/>
      <c r="AZ44" s="680"/>
      <c r="BA44" s="680"/>
      <c r="BB44" s="680"/>
      <c r="BC44" s="680"/>
      <c r="BD44" s="680"/>
      <c r="BE44" s="680"/>
      <c r="BF44" s="680"/>
      <c r="BG44" s="680"/>
      <c r="BH44" s="680"/>
      <c r="BI44" s="680"/>
      <c r="BJ44" s="680"/>
      <c r="BK44" s="680"/>
      <c r="BL44" s="680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  <c r="CA44" s="680"/>
      <c r="CB44" s="680"/>
      <c r="CC44" s="680"/>
      <c r="CD44" s="680"/>
      <c r="CE44" s="680"/>
      <c r="CF44" s="680"/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0"/>
      <c r="CR44" s="680"/>
      <c r="CS44" s="680"/>
      <c r="CT44" s="680"/>
      <c r="CU44" s="680"/>
      <c r="CV44" s="680"/>
      <c r="CW44" s="680"/>
      <c r="CX44" s="680"/>
      <c r="CY44" s="680"/>
      <c r="CZ44" s="680"/>
      <c r="DA44" s="680"/>
      <c r="DB44" s="680"/>
      <c r="DC44" s="680"/>
      <c r="DD44" s="680"/>
      <c r="DE44" s="680"/>
      <c r="DF44" s="680"/>
      <c r="DG44" s="680"/>
      <c r="DH44" s="680"/>
      <c r="DI44" s="680"/>
      <c r="DJ44" s="680"/>
      <c r="DK44" s="680"/>
      <c r="DL44" s="680"/>
      <c r="DM44" s="680"/>
      <c r="DN44" s="680"/>
      <c r="DO44" s="680"/>
      <c r="DP44" s="680"/>
      <c r="DQ44" s="680"/>
      <c r="DR44" s="680"/>
      <c r="DS44" s="680"/>
      <c r="DT44" s="680"/>
      <c r="DU44" s="680"/>
      <c r="DV44" s="680"/>
      <c r="DW44" s="680"/>
      <c r="DX44" s="680"/>
      <c r="DY44" s="680"/>
      <c r="DZ44" s="680"/>
      <c r="EA44" s="680"/>
      <c r="EB44" s="680"/>
      <c r="EC44" s="680"/>
      <c r="ED44" s="680"/>
      <c r="EE44" s="680"/>
      <c r="EF44" s="680"/>
      <c r="EG44" s="680"/>
      <c r="EH44" s="680"/>
      <c r="EI44" s="680"/>
      <c r="EJ44" s="680"/>
      <c r="EK44" s="680"/>
      <c r="EL44" s="680"/>
      <c r="EM44" s="680"/>
      <c r="EN44" s="680"/>
      <c r="EO44" s="680"/>
      <c r="EP44" s="680"/>
      <c r="EQ44" s="680"/>
      <c r="ER44" s="680"/>
      <c r="ES44" s="680"/>
      <c r="ET44" s="680"/>
      <c r="EU44" s="680"/>
      <c r="EV44" s="680"/>
      <c r="EW44" s="680"/>
      <c r="EX44" s="680"/>
      <c r="EY44" s="680"/>
      <c r="EZ44" s="680"/>
      <c r="FA44" s="680"/>
      <c r="FB44" s="680"/>
      <c r="FC44" s="680"/>
      <c r="FD44" s="680"/>
      <c r="FE44" s="680"/>
      <c r="FF44" s="680"/>
      <c r="FG44" s="680"/>
      <c r="FH44" s="680"/>
      <c r="FI44" s="680"/>
      <c r="FJ44" s="680"/>
      <c r="FK44" s="680"/>
      <c r="FL44" s="680"/>
      <c r="FM44" s="680"/>
      <c r="FN44" s="680"/>
      <c r="FO44" s="680"/>
      <c r="FP44" s="680"/>
      <c r="FQ44" s="680"/>
      <c r="FR44" s="680"/>
      <c r="FS44" s="680"/>
      <c r="FT44" s="680"/>
      <c r="FU44" s="680"/>
      <c r="FV44" s="680"/>
      <c r="FW44" s="680"/>
      <c r="FX44" s="680"/>
      <c r="FY44" s="680"/>
      <c r="FZ44" s="680"/>
      <c r="GA44" s="680"/>
      <c r="GB44" s="680"/>
      <c r="GC44" s="680"/>
    </row>
    <row r="45" spans="1:185" ht="18" customHeight="1">
      <c r="A45" s="675" t="s">
        <v>804</v>
      </c>
      <c r="B45" s="680" t="s">
        <v>758</v>
      </c>
      <c r="C45" s="681"/>
      <c r="D45" s="681"/>
      <c r="E45" s="681"/>
      <c r="F45" s="681"/>
      <c r="G45" s="681"/>
      <c r="H45" s="681">
        <v>635</v>
      </c>
      <c r="I45" s="681"/>
      <c r="J45" s="680"/>
      <c r="K45" s="680"/>
      <c r="L45" s="589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0"/>
      <c r="AX45" s="680"/>
      <c r="AY45" s="680"/>
      <c r="AZ45" s="680"/>
      <c r="BA45" s="680"/>
      <c r="BB45" s="680"/>
      <c r="BC45" s="680"/>
      <c r="BD45" s="680"/>
      <c r="BE45" s="680"/>
      <c r="BF45" s="680"/>
      <c r="BG45" s="680"/>
      <c r="BH45" s="680"/>
      <c r="BI45" s="680"/>
      <c r="BJ45" s="680"/>
      <c r="BK45" s="680"/>
      <c r="BL45" s="680"/>
      <c r="BM45" s="680"/>
      <c r="BN45" s="680"/>
      <c r="BO45" s="680"/>
      <c r="BP45" s="680"/>
      <c r="BQ45" s="680"/>
      <c r="BR45" s="680"/>
      <c r="BS45" s="680"/>
      <c r="BT45" s="680"/>
      <c r="BU45" s="680"/>
      <c r="BV45" s="680"/>
      <c r="BW45" s="680"/>
      <c r="BX45" s="680"/>
      <c r="BY45" s="680"/>
      <c r="BZ45" s="680"/>
      <c r="CA45" s="680"/>
      <c r="CB45" s="680"/>
      <c r="CC45" s="680"/>
      <c r="CD45" s="680"/>
      <c r="CE45" s="680"/>
      <c r="CF45" s="680"/>
      <c r="CG45" s="680"/>
      <c r="CH45" s="680"/>
      <c r="CI45" s="680"/>
      <c r="CJ45" s="680"/>
      <c r="CK45" s="680"/>
      <c r="CL45" s="680"/>
      <c r="CM45" s="680"/>
      <c r="CN45" s="680"/>
      <c r="CO45" s="680"/>
      <c r="CP45" s="680"/>
      <c r="CQ45" s="680"/>
      <c r="CR45" s="680"/>
      <c r="CS45" s="680"/>
      <c r="CT45" s="680"/>
      <c r="CU45" s="680"/>
      <c r="CV45" s="680"/>
      <c r="CW45" s="680"/>
      <c r="CX45" s="680"/>
      <c r="CY45" s="680"/>
      <c r="CZ45" s="680"/>
      <c r="DA45" s="680"/>
      <c r="DB45" s="680"/>
      <c r="DC45" s="680"/>
      <c r="DD45" s="680"/>
      <c r="DE45" s="680"/>
      <c r="DF45" s="680"/>
      <c r="DG45" s="680"/>
      <c r="DH45" s="680"/>
      <c r="DI45" s="680"/>
      <c r="DJ45" s="680"/>
      <c r="DK45" s="680"/>
      <c r="DL45" s="680"/>
      <c r="DM45" s="680"/>
      <c r="DN45" s="680"/>
      <c r="DO45" s="680"/>
      <c r="DP45" s="680"/>
      <c r="DQ45" s="680"/>
      <c r="DR45" s="680"/>
      <c r="DS45" s="680"/>
      <c r="DT45" s="680"/>
      <c r="DU45" s="680"/>
      <c r="DV45" s="680"/>
      <c r="DW45" s="680"/>
      <c r="DX45" s="680"/>
      <c r="DY45" s="680"/>
      <c r="DZ45" s="680"/>
      <c r="EA45" s="680"/>
      <c r="EB45" s="680"/>
      <c r="EC45" s="680"/>
      <c r="ED45" s="680"/>
      <c r="EE45" s="680"/>
      <c r="EF45" s="680"/>
      <c r="EG45" s="680"/>
      <c r="EH45" s="680"/>
      <c r="EI45" s="680"/>
      <c r="EJ45" s="680"/>
      <c r="EK45" s="680"/>
      <c r="EL45" s="680"/>
      <c r="EM45" s="680"/>
      <c r="EN45" s="680"/>
      <c r="EO45" s="680"/>
      <c r="EP45" s="680"/>
      <c r="EQ45" s="680"/>
      <c r="ER45" s="680"/>
      <c r="ES45" s="680"/>
      <c r="ET45" s="680"/>
      <c r="EU45" s="680"/>
      <c r="EV45" s="680"/>
      <c r="EW45" s="680"/>
      <c r="EX45" s="680"/>
      <c r="EY45" s="680"/>
      <c r="EZ45" s="680"/>
      <c r="FA45" s="680"/>
      <c r="FB45" s="680"/>
      <c r="FC45" s="680"/>
      <c r="FD45" s="680"/>
      <c r="FE45" s="680"/>
      <c r="FF45" s="680"/>
      <c r="FG45" s="680"/>
      <c r="FH45" s="680"/>
      <c r="FI45" s="680"/>
      <c r="FJ45" s="680"/>
      <c r="FK45" s="680"/>
      <c r="FL45" s="680"/>
      <c r="FM45" s="680"/>
      <c r="FN45" s="680"/>
      <c r="FO45" s="680"/>
      <c r="FP45" s="680"/>
      <c r="FQ45" s="680"/>
      <c r="FR45" s="680"/>
      <c r="FS45" s="680"/>
      <c r="FT45" s="680"/>
      <c r="FU45" s="680"/>
      <c r="FV45" s="680"/>
      <c r="FW45" s="680"/>
      <c r="FX45" s="680"/>
      <c r="FY45" s="680"/>
      <c r="FZ45" s="680"/>
      <c r="GA45" s="680"/>
      <c r="GB45" s="680"/>
      <c r="GC45" s="680"/>
    </row>
    <row r="46" spans="1:185" ht="18" customHeight="1">
      <c r="A46" s="675" t="s">
        <v>807</v>
      </c>
      <c r="B46" s="680" t="s">
        <v>602</v>
      </c>
      <c r="C46" s="681"/>
      <c r="D46" s="681"/>
      <c r="E46" s="681"/>
      <c r="F46" s="681"/>
      <c r="G46" s="681"/>
      <c r="H46" s="681">
        <v>691</v>
      </c>
      <c r="I46" s="681"/>
      <c r="J46" s="680"/>
      <c r="K46" s="680"/>
      <c r="L46" s="589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680"/>
      <c r="Z46" s="680"/>
      <c r="AA46" s="680"/>
      <c r="AB46" s="680"/>
      <c r="AC46" s="680"/>
      <c r="AD46" s="680"/>
      <c r="AE46" s="680"/>
      <c r="AF46" s="680"/>
      <c r="AG46" s="680"/>
      <c r="AH46" s="680"/>
      <c r="AI46" s="680"/>
      <c r="AJ46" s="680"/>
      <c r="AK46" s="680"/>
      <c r="AL46" s="680"/>
      <c r="AM46" s="680"/>
      <c r="AN46" s="680"/>
      <c r="AO46" s="680"/>
      <c r="AP46" s="680"/>
      <c r="AQ46" s="680"/>
      <c r="AR46" s="680"/>
      <c r="AS46" s="680"/>
      <c r="AT46" s="680"/>
      <c r="AU46" s="680"/>
      <c r="AV46" s="680"/>
      <c r="AW46" s="680"/>
      <c r="AX46" s="680"/>
      <c r="AY46" s="680"/>
      <c r="AZ46" s="680"/>
      <c r="BA46" s="680"/>
      <c r="BB46" s="680"/>
      <c r="BC46" s="680"/>
      <c r="BD46" s="680"/>
      <c r="BE46" s="680"/>
      <c r="BF46" s="680"/>
      <c r="BG46" s="680"/>
      <c r="BH46" s="680"/>
      <c r="BI46" s="680"/>
      <c r="BJ46" s="680"/>
      <c r="BK46" s="680"/>
      <c r="BL46" s="680"/>
      <c r="BM46" s="680"/>
      <c r="BN46" s="680"/>
      <c r="BO46" s="680"/>
      <c r="BP46" s="680"/>
      <c r="BQ46" s="680"/>
      <c r="BR46" s="680"/>
      <c r="BS46" s="680"/>
      <c r="BT46" s="680"/>
      <c r="BU46" s="680"/>
      <c r="BV46" s="680"/>
      <c r="BW46" s="680"/>
      <c r="BX46" s="680"/>
      <c r="BY46" s="680"/>
      <c r="BZ46" s="680"/>
      <c r="CA46" s="680"/>
      <c r="CB46" s="680"/>
      <c r="CC46" s="680"/>
      <c r="CD46" s="680"/>
      <c r="CE46" s="680"/>
      <c r="CF46" s="680"/>
      <c r="CG46" s="680"/>
      <c r="CH46" s="680"/>
      <c r="CI46" s="680"/>
      <c r="CJ46" s="680"/>
      <c r="CK46" s="680"/>
      <c r="CL46" s="680"/>
      <c r="CM46" s="680"/>
      <c r="CN46" s="680"/>
      <c r="CO46" s="680"/>
      <c r="CP46" s="680"/>
      <c r="CQ46" s="680"/>
      <c r="CR46" s="680"/>
      <c r="CS46" s="680"/>
      <c r="CT46" s="680"/>
      <c r="CU46" s="680"/>
      <c r="CV46" s="680"/>
      <c r="CW46" s="680"/>
      <c r="CX46" s="680"/>
      <c r="CY46" s="680"/>
      <c r="CZ46" s="680"/>
      <c r="DA46" s="680"/>
      <c r="DB46" s="680"/>
      <c r="DC46" s="680"/>
      <c r="DD46" s="680"/>
      <c r="DE46" s="680"/>
      <c r="DF46" s="680"/>
      <c r="DG46" s="680"/>
      <c r="DH46" s="680"/>
      <c r="DI46" s="680"/>
      <c r="DJ46" s="680"/>
      <c r="DK46" s="680"/>
      <c r="DL46" s="680"/>
      <c r="DM46" s="680"/>
      <c r="DN46" s="680"/>
      <c r="DO46" s="680"/>
      <c r="DP46" s="680"/>
      <c r="DQ46" s="680"/>
      <c r="DR46" s="680"/>
      <c r="DS46" s="680"/>
      <c r="DT46" s="680"/>
      <c r="DU46" s="680"/>
      <c r="DV46" s="680"/>
      <c r="DW46" s="680"/>
      <c r="DX46" s="680"/>
      <c r="DY46" s="680"/>
      <c r="DZ46" s="680"/>
      <c r="EA46" s="680"/>
      <c r="EB46" s="680"/>
      <c r="EC46" s="680"/>
      <c r="ED46" s="680"/>
      <c r="EE46" s="680"/>
      <c r="EF46" s="680"/>
      <c r="EG46" s="680"/>
      <c r="EH46" s="680"/>
      <c r="EI46" s="680"/>
      <c r="EJ46" s="680"/>
      <c r="EK46" s="680"/>
      <c r="EL46" s="680"/>
      <c r="EM46" s="680"/>
      <c r="EN46" s="680"/>
      <c r="EO46" s="680"/>
      <c r="EP46" s="680"/>
      <c r="EQ46" s="680"/>
      <c r="ER46" s="680"/>
      <c r="ES46" s="680"/>
      <c r="ET46" s="680"/>
      <c r="EU46" s="680"/>
      <c r="EV46" s="680"/>
      <c r="EW46" s="680"/>
      <c r="EX46" s="680"/>
      <c r="EY46" s="680"/>
      <c r="EZ46" s="680"/>
      <c r="FA46" s="680"/>
      <c r="FB46" s="680"/>
      <c r="FC46" s="680"/>
      <c r="FD46" s="680"/>
      <c r="FE46" s="680"/>
      <c r="FF46" s="680"/>
      <c r="FG46" s="680"/>
      <c r="FH46" s="680"/>
      <c r="FI46" s="680"/>
      <c r="FJ46" s="680"/>
      <c r="FK46" s="680"/>
      <c r="FL46" s="680"/>
      <c r="FM46" s="680"/>
      <c r="FN46" s="680"/>
      <c r="FO46" s="680"/>
      <c r="FP46" s="680"/>
      <c r="FQ46" s="680"/>
      <c r="FR46" s="680"/>
      <c r="FS46" s="680"/>
      <c r="FT46" s="680"/>
      <c r="FU46" s="680"/>
      <c r="FV46" s="680"/>
      <c r="FW46" s="680"/>
      <c r="FX46" s="680"/>
      <c r="FY46" s="680"/>
      <c r="FZ46" s="680"/>
      <c r="GA46" s="680"/>
      <c r="GB46" s="680"/>
      <c r="GC46" s="680"/>
    </row>
    <row r="47" spans="1:185" ht="18" customHeight="1">
      <c r="A47" s="675" t="s">
        <v>810</v>
      </c>
      <c r="B47" s="680" t="s">
        <v>768</v>
      </c>
      <c r="C47" s="681"/>
      <c r="D47" s="681"/>
      <c r="E47" s="681"/>
      <c r="F47" s="681"/>
      <c r="G47" s="681"/>
      <c r="H47" s="681">
        <v>200</v>
      </c>
      <c r="I47" s="681">
        <v>200</v>
      </c>
      <c r="J47" s="680"/>
      <c r="K47" s="680"/>
      <c r="L47" s="589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680"/>
      <c r="AM47" s="680"/>
      <c r="AN47" s="680"/>
      <c r="AO47" s="680"/>
      <c r="AP47" s="680"/>
      <c r="AQ47" s="680"/>
      <c r="AR47" s="680"/>
      <c r="AS47" s="680"/>
      <c r="AT47" s="680"/>
      <c r="AU47" s="680"/>
      <c r="AV47" s="680"/>
      <c r="AW47" s="680"/>
      <c r="AX47" s="680"/>
      <c r="AY47" s="680"/>
      <c r="AZ47" s="680"/>
      <c r="BA47" s="680"/>
      <c r="BB47" s="680"/>
      <c r="BC47" s="680"/>
      <c r="BD47" s="680"/>
      <c r="BE47" s="680"/>
      <c r="BF47" s="680"/>
      <c r="BG47" s="680"/>
      <c r="BH47" s="680"/>
      <c r="BI47" s="680"/>
      <c r="BJ47" s="680"/>
      <c r="BK47" s="680"/>
      <c r="BL47" s="680"/>
      <c r="BM47" s="680"/>
      <c r="BN47" s="680"/>
      <c r="BO47" s="680"/>
      <c r="BP47" s="680"/>
      <c r="BQ47" s="680"/>
      <c r="BR47" s="680"/>
      <c r="BS47" s="680"/>
      <c r="BT47" s="680"/>
      <c r="BU47" s="680"/>
      <c r="BV47" s="680"/>
      <c r="BW47" s="680"/>
      <c r="BX47" s="680"/>
      <c r="BY47" s="680"/>
      <c r="BZ47" s="680"/>
      <c r="CA47" s="680"/>
      <c r="CB47" s="680"/>
      <c r="CC47" s="680"/>
      <c r="CD47" s="680"/>
      <c r="CE47" s="680"/>
      <c r="CF47" s="680"/>
      <c r="CG47" s="680"/>
      <c r="CH47" s="680"/>
      <c r="CI47" s="680"/>
      <c r="CJ47" s="680"/>
      <c r="CK47" s="680"/>
      <c r="CL47" s="680"/>
      <c r="CM47" s="680"/>
      <c r="CN47" s="680"/>
      <c r="CO47" s="680"/>
      <c r="CP47" s="680"/>
      <c r="CQ47" s="680"/>
      <c r="CR47" s="680"/>
      <c r="CS47" s="680"/>
      <c r="CT47" s="680"/>
      <c r="CU47" s="680"/>
      <c r="CV47" s="680"/>
      <c r="CW47" s="680"/>
      <c r="CX47" s="680"/>
      <c r="CY47" s="680"/>
      <c r="CZ47" s="680"/>
      <c r="DA47" s="680"/>
      <c r="DB47" s="680"/>
      <c r="DC47" s="680"/>
      <c r="DD47" s="680"/>
      <c r="DE47" s="680"/>
      <c r="DF47" s="680"/>
      <c r="DG47" s="680"/>
      <c r="DH47" s="680"/>
      <c r="DI47" s="680"/>
      <c r="DJ47" s="680"/>
      <c r="DK47" s="680"/>
      <c r="DL47" s="680"/>
      <c r="DM47" s="680"/>
      <c r="DN47" s="680"/>
      <c r="DO47" s="680"/>
      <c r="DP47" s="680"/>
      <c r="DQ47" s="680"/>
      <c r="DR47" s="680"/>
      <c r="DS47" s="680"/>
      <c r="DT47" s="680"/>
      <c r="DU47" s="680"/>
      <c r="DV47" s="680"/>
      <c r="DW47" s="680"/>
      <c r="DX47" s="680"/>
      <c r="DY47" s="680"/>
      <c r="DZ47" s="680"/>
      <c r="EA47" s="680"/>
      <c r="EB47" s="680"/>
      <c r="EC47" s="680"/>
      <c r="ED47" s="680"/>
      <c r="EE47" s="680"/>
      <c r="EF47" s="680"/>
      <c r="EG47" s="680"/>
      <c r="EH47" s="680"/>
      <c r="EI47" s="680"/>
      <c r="EJ47" s="680"/>
      <c r="EK47" s="680"/>
      <c r="EL47" s="680"/>
      <c r="EM47" s="680"/>
      <c r="EN47" s="680"/>
      <c r="EO47" s="680"/>
      <c r="EP47" s="680"/>
      <c r="EQ47" s="680"/>
      <c r="ER47" s="680"/>
      <c r="ES47" s="680"/>
      <c r="ET47" s="680"/>
      <c r="EU47" s="680"/>
      <c r="EV47" s="680"/>
      <c r="EW47" s="680"/>
      <c r="EX47" s="680"/>
      <c r="EY47" s="680"/>
      <c r="EZ47" s="680"/>
      <c r="FA47" s="680"/>
      <c r="FB47" s="680"/>
      <c r="FC47" s="680"/>
      <c r="FD47" s="680"/>
      <c r="FE47" s="680"/>
      <c r="FF47" s="680"/>
      <c r="FG47" s="680"/>
      <c r="FH47" s="680"/>
      <c r="FI47" s="680"/>
      <c r="FJ47" s="680"/>
      <c r="FK47" s="680"/>
      <c r="FL47" s="680"/>
      <c r="FM47" s="680"/>
      <c r="FN47" s="680"/>
      <c r="FO47" s="680"/>
      <c r="FP47" s="680"/>
      <c r="FQ47" s="680"/>
      <c r="FR47" s="680"/>
      <c r="FS47" s="680"/>
      <c r="FT47" s="680"/>
      <c r="FU47" s="680"/>
      <c r="FV47" s="680"/>
      <c r="FW47" s="680"/>
      <c r="FX47" s="680"/>
      <c r="FY47" s="680"/>
      <c r="FZ47" s="680"/>
      <c r="GA47" s="680"/>
      <c r="GB47" s="680"/>
      <c r="GC47" s="680"/>
    </row>
    <row r="48" spans="1:185" ht="18" customHeight="1">
      <c r="A48" s="675" t="s">
        <v>813</v>
      </c>
      <c r="B48" s="680" t="s">
        <v>1542</v>
      </c>
      <c r="C48" s="681"/>
      <c r="D48" s="681"/>
      <c r="E48" s="681"/>
      <c r="F48" s="681"/>
      <c r="G48" s="681"/>
      <c r="H48" s="681">
        <v>2500</v>
      </c>
      <c r="I48" s="681">
        <v>2500</v>
      </c>
      <c r="J48" s="680"/>
      <c r="K48" s="680"/>
      <c r="L48" s="589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80"/>
      <c r="AB48" s="680"/>
      <c r="AC48" s="680"/>
      <c r="AD48" s="680"/>
      <c r="AE48" s="680"/>
      <c r="AF48" s="680"/>
      <c r="AG48" s="680"/>
      <c r="AH48" s="680"/>
      <c r="AI48" s="680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80"/>
      <c r="BQ48" s="680"/>
      <c r="BR48" s="680"/>
      <c r="BS48" s="680"/>
      <c r="BT48" s="680"/>
      <c r="BU48" s="680"/>
      <c r="BV48" s="680"/>
      <c r="BW48" s="680"/>
      <c r="BX48" s="680"/>
      <c r="BY48" s="680"/>
      <c r="BZ48" s="680"/>
      <c r="CA48" s="680"/>
      <c r="CB48" s="680"/>
      <c r="CC48" s="680"/>
      <c r="CD48" s="680"/>
      <c r="CE48" s="680"/>
      <c r="CF48" s="680"/>
      <c r="CG48" s="680"/>
      <c r="CH48" s="680"/>
      <c r="CI48" s="680"/>
      <c r="CJ48" s="680"/>
      <c r="CK48" s="680"/>
      <c r="CL48" s="680"/>
      <c r="CM48" s="680"/>
      <c r="CN48" s="680"/>
      <c r="CO48" s="680"/>
      <c r="CP48" s="680"/>
      <c r="CQ48" s="680"/>
      <c r="CR48" s="680"/>
      <c r="CS48" s="680"/>
      <c r="CT48" s="680"/>
      <c r="CU48" s="680"/>
      <c r="CV48" s="680"/>
      <c r="CW48" s="680"/>
      <c r="CX48" s="680"/>
      <c r="CY48" s="680"/>
      <c r="CZ48" s="680"/>
      <c r="DA48" s="680"/>
      <c r="DB48" s="680"/>
      <c r="DC48" s="680"/>
      <c r="DD48" s="680"/>
      <c r="DE48" s="680"/>
      <c r="DF48" s="680"/>
      <c r="DG48" s="680"/>
      <c r="DH48" s="680"/>
      <c r="DI48" s="680"/>
      <c r="DJ48" s="680"/>
      <c r="DK48" s="680"/>
      <c r="DL48" s="680"/>
      <c r="DM48" s="680"/>
      <c r="DN48" s="680"/>
      <c r="DO48" s="680"/>
      <c r="DP48" s="680"/>
      <c r="DQ48" s="680"/>
      <c r="DR48" s="680"/>
      <c r="DS48" s="680"/>
      <c r="DT48" s="680"/>
      <c r="DU48" s="680"/>
      <c r="DV48" s="680"/>
      <c r="DW48" s="680"/>
      <c r="DX48" s="680"/>
      <c r="DY48" s="680"/>
      <c r="DZ48" s="680"/>
      <c r="EA48" s="680"/>
      <c r="EB48" s="680"/>
      <c r="EC48" s="680"/>
      <c r="ED48" s="680"/>
      <c r="EE48" s="680"/>
      <c r="EF48" s="680"/>
      <c r="EG48" s="680"/>
      <c r="EH48" s="680"/>
      <c r="EI48" s="680"/>
      <c r="EJ48" s="680"/>
      <c r="EK48" s="680"/>
      <c r="EL48" s="680"/>
      <c r="EM48" s="680"/>
      <c r="EN48" s="680"/>
      <c r="EO48" s="680"/>
      <c r="EP48" s="680"/>
      <c r="EQ48" s="680"/>
      <c r="ER48" s="680"/>
      <c r="ES48" s="680"/>
      <c r="ET48" s="680"/>
      <c r="EU48" s="680"/>
      <c r="EV48" s="680"/>
      <c r="EW48" s="680"/>
      <c r="EX48" s="680"/>
      <c r="EY48" s="680"/>
      <c r="EZ48" s="680"/>
      <c r="FA48" s="680"/>
      <c r="FB48" s="680"/>
      <c r="FC48" s="680"/>
      <c r="FD48" s="680"/>
      <c r="FE48" s="680"/>
      <c r="FF48" s="680"/>
      <c r="FG48" s="680"/>
      <c r="FH48" s="680"/>
      <c r="FI48" s="680"/>
      <c r="FJ48" s="680"/>
      <c r="FK48" s="680"/>
      <c r="FL48" s="680"/>
      <c r="FM48" s="680"/>
      <c r="FN48" s="680"/>
      <c r="FO48" s="680"/>
      <c r="FP48" s="680"/>
      <c r="FQ48" s="680"/>
      <c r="FR48" s="680"/>
      <c r="FS48" s="680"/>
      <c r="FT48" s="680"/>
      <c r="FU48" s="680"/>
      <c r="FV48" s="680"/>
      <c r="FW48" s="680"/>
      <c r="FX48" s="680"/>
      <c r="FY48" s="680"/>
      <c r="FZ48" s="680"/>
      <c r="GA48" s="680"/>
      <c r="GB48" s="680"/>
      <c r="GC48" s="680"/>
    </row>
    <row r="49" spans="1:185" ht="18" customHeight="1">
      <c r="A49" s="675" t="s">
        <v>816</v>
      </c>
      <c r="B49" s="680" t="s">
        <v>770</v>
      </c>
      <c r="C49" s="681"/>
      <c r="D49" s="681"/>
      <c r="E49" s="681"/>
      <c r="F49" s="681"/>
      <c r="G49" s="681"/>
      <c r="H49" s="681">
        <v>1320</v>
      </c>
      <c r="I49" s="681">
        <v>1320</v>
      </c>
      <c r="J49" s="680"/>
      <c r="K49" s="680"/>
      <c r="L49" s="589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  <c r="BX49" s="680"/>
      <c r="BY49" s="680"/>
      <c r="BZ49" s="680"/>
      <c r="CA49" s="680"/>
      <c r="CB49" s="680"/>
      <c r="CC49" s="680"/>
      <c r="CD49" s="680"/>
      <c r="CE49" s="680"/>
      <c r="CF49" s="680"/>
      <c r="CG49" s="680"/>
      <c r="CH49" s="680"/>
      <c r="CI49" s="680"/>
      <c r="CJ49" s="680"/>
      <c r="CK49" s="680"/>
      <c r="CL49" s="680"/>
      <c r="CM49" s="680"/>
      <c r="CN49" s="680"/>
      <c r="CO49" s="680"/>
      <c r="CP49" s="680"/>
      <c r="CQ49" s="680"/>
      <c r="CR49" s="680"/>
      <c r="CS49" s="680"/>
      <c r="CT49" s="680"/>
      <c r="CU49" s="680"/>
      <c r="CV49" s="680"/>
      <c r="CW49" s="680"/>
      <c r="CX49" s="680"/>
      <c r="CY49" s="680"/>
      <c r="CZ49" s="680"/>
      <c r="DA49" s="680"/>
      <c r="DB49" s="680"/>
      <c r="DC49" s="680"/>
      <c r="DD49" s="680"/>
      <c r="DE49" s="680"/>
      <c r="DF49" s="680"/>
      <c r="DG49" s="680"/>
      <c r="DH49" s="680"/>
      <c r="DI49" s="680"/>
      <c r="DJ49" s="680"/>
      <c r="DK49" s="680"/>
      <c r="DL49" s="680"/>
      <c r="DM49" s="680"/>
      <c r="DN49" s="680"/>
      <c r="DO49" s="680"/>
      <c r="DP49" s="680"/>
      <c r="DQ49" s="680"/>
      <c r="DR49" s="680"/>
      <c r="DS49" s="680"/>
      <c r="DT49" s="680"/>
      <c r="DU49" s="680"/>
      <c r="DV49" s="680"/>
      <c r="DW49" s="680"/>
      <c r="DX49" s="680"/>
      <c r="DY49" s="680"/>
      <c r="DZ49" s="680"/>
      <c r="EA49" s="680"/>
      <c r="EB49" s="680"/>
      <c r="EC49" s="680"/>
      <c r="ED49" s="680"/>
      <c r="EE49" s="680"/>
      <c r="EF49" s="680"/>
      <c r="EG49" s="680"/>
      <c r="EH49" s="680"/>
      <c r="EI49" s="680"/>
      <c r="EJ49" s="680"/>
      <c r="EK49" s="680"/>
      <c r="EL49" s="680"/>
      <c r="EM49" s="680"/>
      <c r="EN49" s="680"/>
      <c r="EO49" s="680"/>
      <c r="EP49" s="680"/>
      <c r="EQ49" s="680"/>
      <c r="ER49" s="680"/>
      <c r="ES49" s="680"/>
      <c r="ET49" s="680"/>
      <c r="EU49" s="680"/>
      <c r="EV49" s="680"/>
      <c r="EW49" s="680"/>
      <c r="EX49" s="680"/>
      <c r="EY49" s="680"/>
      <c r="EZ49" s="680"/>
      <c r="FA49" s="680"/>
      <c r="FB49" s="680"/>
      <c r="FC49" s="680"/>
      <c r="FD49" s="680"/>
      <c r="FE49" s="680"/>
      <c r="FF49" s="680"/>
      <c r="FG49" s="680"/>
      <c r="FH49" s="680"/>
      <c r="FI49" s="680"/>
      <c r="FJ49" s="680"/>
      <c r="FK49" s="680"/>
      <c r="FL49" s="680"/>
      <c r="FM49" s="680"/>
      <c r="FN49" s="680"/>
      <c r="FO49" s="680"/>
      <c r="FP49" s="680"/>
      <c r="FQ49" s="680"/>
      <c r="FR49" s="680"/>
      <c r="FS49" s="680"/>
      <c r="FT49" s="680"/>
      <c r="FU49" s="680"/>
      <c r="FV49" s="680"/>
      <c r="FW49" s="680"/>
      <c r="FX49" s="680"/>
      <c r="FY49" s="680"/>
      <c r="FZ49" s="680"/>
      <c r="GA49" s="680"/>
      <c r="GB49" s="680"/>
      <c r="GC49" s="680"/>
    </row>
    <row r="50" spans="1:185" ht="18" customHeight="1">
      <c r="A50" s="675" t="s">
        <v>819</v>
      </c>
      <c r="B50" s="680" t="s">
        <v>1087</v>
      </c>
      <c r="C50" s="681"/>
      <c r="D50" s="681"/>
      <c r="E50" s="681"/>
      <c r="F50" s="681"/>
      <c r="G50" s="681"/>
      <c r="H50" s="681">
        <v>2389</v>
      </c>
      <c r="I50" s="681">
        <v>2389</v>
      </c>
      <c r="J50" s="680"/>
      <c r="K50" s="680"/>
      <c r="L50" s="589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680"/>
      <c r="AJ50" s="680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0"/>
      <c r="AV50" s="680"/>
      <c r="AW50" s="680"/>
      <c r="AX50" s="680"/>
      <c r="AY50" s="680"/>
      <c r="AZ50" s="680"/>
      <c r="BA50" s="680"/>
      <c r="BB50" s="680"/>
      <c r="BC50" s="680"/>
      <c r="BD50" s="680"/>
      <c r="BE50" s="680"/>
      <c r="BF50" s="680"/>
      <c r="BG50" s="680"/>
      <c r="BH50" s="680"/>
      <c r="BI50" s="680"/>
      <c r="BJ50" s="680"/>
      <c r="BK50" s="680"/>
      <c r="BL50" s="680"/>
      <c r="BM50" s="680"/>
      <c r="BN50" s="680"/>
      <c r="BO50" s="680"/>
      <c r="BP50" s="680"/>
      <c r="BQ50" s="680"/>
      <c r="BR50" s="680"/>
      <c r="BS50" s="680"/>
      <c r="BT50" s="680"/>
      <c r="BU50" s="680"/>
      <c r="BV50" s="680"/>
      <c r="BW50" s="680"/>
      <c r="BX50" s="680"/>
      <c r="BY50" s="680"/>
      <c r="BZ50" s="680"/>
      <c r="CA50" s="680"/>
      <c r="CB50" s="680"/>
      <c r="CC50" s="680"/>
      <c r="CD50" s="680"/>
      <c r="CE50" s="680"/>
      <c r="CF50" s="680"/>
      <c r="CG50" s="680"/>
      <c r="CH50" s="680"/>
      <c r="CI50" s="680"/>
      <c r="CJ50" s="680"/>
      <c r="CK50" s="680"/>
      <c r="CL50" s="680"/>
      <c r="CM50" s="680"/>
      <c r="CN50" s="680"/>
      <c r="CO50" s="680"/>
      <c r="CP50" s="680"/>
      <c r="CQ50" s="680"/>
      <c r="CR50" s="680"/>
      <c r="CS50" s="680"/>
      <c r="CT50" s="680"/>
      <c r="CU50" s="680"/>
      <c r="CV50" s="680"/>
      <c r="CW50" s="680"/>
      <c r="CX50" s="680"/>
      <c r="CY50" s="680"/>
      <c r="CZ50" s="680"/>
      <c r="DA50" s="680"/>
      <c r="DB50" s="680"/>
      <c r="DC50" s="680"/>
      <c r="DD50" s="680"/>
      <c r="DE50" s="680"/>
      <c r="DF50" s="680"/>
      <c r="DG50" s="680"/>
      <c r="DH50" s="680"/>
      <c r="DI50" s="680"/>
      <c r="DJ50" s="680"/>
      <c r="DK50" s="680"/>
      <c r="DL50" s="680"/>
      <c r="DM50" s="680"/>
      <c r="DN50" s="680"/>
      <c r="DO50" s="680"/>
      <c r="DP50" s="680"/>
      <c r="DQ50" s="680"/>
      <c r="DR50" s="680"/>
      <c r="DS50" s="680"/>
      <c r="DT50" s="680"/>
      <c r="DU50" s="680"/>
      <c r="DV50" s="680"/>
      <c r="DW50" s="680"/>
      <c r="DX50" s="680"/>
      <c r="DY50" s="680"/>
      <c r="DZ50" s="680"/>
      <c r="EA50" s="680"/>
      <c r="EB50" s="680"/>
      <c r="EC50" s="680"/>
      <c r="ED50" s="680"/>
      <c r="EE50" s="680"/>
      <c r="EF50" s="680"/>
      <c r="EG50" s="680"/>
      <c r="EH50" s="680"/>
      <c r="EI50" s="680"/>
      <c r="EJ50" s="680"/>
      <c r="EK50" s="680"/>
      <c r="EL50" s="680"/>
      <c r="EM50" s="680"/>
      <c r="EN50" s="680"/>
      <c r="EO50" s="680"/>
      <c r="EP50" s="680"/>
      <c r="EQ50" s="680"/>
      <c r="ER50" s="680"/>
      <c r="ES50" s="680"/>
      <c r="ET50" s="680"/>
      <c r="EU50" s="680"/>
      <c r="EV50" s="680"/>
      <c r="EW50" s="680"/>
      <c r="EX50" s="680"/>
      <c r="EY50" s="680"/>
      <c r="EZ50" s="680"/>
      <c r="FA50" s="680"/>
      <c r="FB50" s="680"/>
      <c r="FC50" s="680"/>
      <c r="FD50" s="680"/>
      <c r="FE50" s="680"/>
      <c r="FF50" s="680"/>
      <c r="FG50" s="680"/>
      <c r="FH50" s="680"/>
      <c r="FI50" s="680"/>
      <c r="FJ50" s="680"/>
      <c r="FK50" s="680"/>
      <c r="FL50" s="680"/>
      <c r="FM50" s="680"/>
      <c r="FN50" s="680"/>
      <c r="FO50" s="680"/>
      <c r="FP50" s="680"/>
      <c r="FQ50" s="680"/>
      <c r="FR50" s="680"/>
      <c r="FS50" s="680"/>
      <c r="FT50" s="680"/>
      <c r="FU50" s="680"/>
      <c r="FV50" s="680"/>
      <c r="FW50" s="680"/>
      <c r="FX50" s="680"/>
      <c r="FY50" s="680"/>
      <c r="FZ50" s="680"/>
      <c r="GA50" s="680"/>
      <c r="GB50" s="680"/>
      <c r="GC50" s="680"/>
    </row>
    <row r="51" spans="1:185" ht="18" customHeight="1">
      <c r="A51" s="675" t="s">
        <v>822</v>
      </c>
      <c r="B51" s="680" t="s">
        <v>1543</v>
      </c>
      <c r="C51" s="681"/>
      <c r="D51" s="681"/>
      <c r="E51" s="681"/>
      <c r="F51" s="681"/>
      <c r="G51" s="681"/>
      <c r="H51" s="681">
        <v>50</v>
      </c>
      <c r="I51" s="681">
        <v>50</v>
      </c>
      <c r="J51" s="680"/>
      <c r="K51" s="680"/>
      <c r="L51" s="589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/>
      <c r="AK51" s="680"/>
      <c r="AL51" s="680"/>
      <c r="AM51" s="680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680"/>
      <c r="BE51" s="680"/>
      <c r="BF51" s="680"/>
      <c r="BG51" s="680"/>
      <c r="BH51" s="680"/>
      <c r="BI51" s="680"/>
      <c r="BJ51" s="680"/>
      <c r="BK51" s="680"/>
      <c r="BL51" s="680"/>
      <c r="BM51" s="680"/>
      <c r="BN51" s="680"/>
      <c r="BO51" s="680"/>
      <c r="BP51" s="680"/>
      <c r="BQ51" s="680"/>
      <c r="BR51" s="680"/>
      <c r="BS51" s="680"/>
      <c r="BT51" s="680"/>
      <c r="BU51" s="680"/>
      <c r="BV51" s="680"/>
      <c r="BW51" s="680"/>
      <c r="BX51" s="680"/>
      <c r="BY51" s="680"/>
      <c r="BZ51" s="680"/>
      <c r="CA51" s="680"/>
      <c r="CB51" s="680"/>
      <c r="CC51" s="680"/>
      <c r="CD51" s="680"/>
      <c r="CE51" s="680"/>
      <c r="CF51" s="680"/>
      <c r="CG51" s="680"/>
      <c r="CH51" s="680"/>
      <c r="CI51" s="680"/>
      <c r="CJ51" s="680"/>
      <c r="CK51" s="680"/>
      <c r="CL51" s="680"/>
      <c r="CM51" s="680"/>
      <c r="CN51" s="680"/>
      <c r="CO51" s="680"/>
      <c r="CP51" s="680"/>
      <c r="CQ51" s="680"/>
      <c r="CR51" s="680"/>
      <c r="CS51" s="680"/>
      <c r="CT51" s="680"/>
      <c r="CU51" s="680"/>
      <c r="CV51" s="680"/>
      <c r="CW51" s="680"/>
      <c r="CX51" s="680"/>
      <c r="CY51" s="680"/>
      <c r="CZ51" s="680"/>
      <c r="DA51" s="680"/>
      <c r="DB51" s="680"/>
      <c r="DC51" s="680"/>
      <c r="DD51" s="680"/>
      <c r="DE51" s="680"/>
      <c r="DF51" s="680"/>
      <c r="DG51" s="680"/>
      <c r="DH51" s="680"/>
      <c r="DI51" s="680"/>
      <c r="DJ51" s="680"/>
      <c r="DK51" s="680"/>
      <c r="DL51" s="680"/>
      <c r="DM51" s="680"/>
      <c r="DN51" s="680"/>
      <c r="DO51" s="680"/>
      <c r="DP51" s="680"/>
      <c r="DQ51" s="680"/>
      <c r="DR51" s="680"/>
      <c r="DS51" s="680"/>
      <c r="DT51" s="680"/>
      <c r="DU51" s="680"/>
      <c r="DV51" s="680"/>
      <c r="DW51" s="680"/>
      <c r="DX51" s="680"/>
      <c r="DY51" s="680"/>
      <c r="DZ51" s="680"/>
      <c r="EA51" s="680"/>
      <c r="EB51" s="680"/>
      <c r="EC51" s="680"/>
      <c r="ED51" s="680"/>
      <c r="EE51" s="680"/>
      <c r="EF51" s="680"/>
      <c r="EG51" s="680"/>
      <c r="EH51" s="680"/>
      <c r="EI51" s="680"/>
      <c r="EJ51" s="680"/>
      <c r="EK51" s="680"/>
      <c r="EL51" s="680"/>
      <c r="EM51" s="680"/>
      <c r="EN51" s="680"/>
      <c r="EO51" s="680"/>
      <c r="EP51" s="680"/>
      <c r="EQ51" s="680"/>
      <c r="ER51" s="680"/>
      <c r="ES51" s="680"/>
      <c r="ET51" s="680"/>
      <c r="EU51" s="680"/>
      <c r="EV51" s="680"/>
      <c r="EW51" s="680"/>
      <c r="EX51" s="680"/>
      <c r="EY51" s="680"/>
      <c r="EZ51" s="680"/>
      <c r="FA51" s="680"/>
      <c r="FB51" s="680"/>
      <c r="FC51" s="680"/>
      <c r="FD51" s="680"/>
      <c r="FE51" s="680"/>
      <c r="FF51" s="680"/>
      <c r="FG51" s="680"/>
      <c r="FH51" s="680"/>
      <c r="FI51" s="680"/>
      <c r="FJ51" s="680"/>
      <c r="FK51" s="680"/>
      <c r="FL51" s="680"/>
      <c r="FM51" s="680"/>
      <c r="FN51" s="680"/>
      <c r="FO51" s="680"/>
      <c r="FP51" s="680"/>
      <c r="FQ51" s="680"/>
      <c r="FR51" s="680"/>
      <c r="FS51" s="680"/>
      <c r="FT51" s="680"/>
      <c r="FU51" s="680"/>
      <c r="FV51" s="680"/>
      <c r="FW51" s="680"/>
      <c r="FX51" s="680"/>
      <c r="FY51" s="680"/>
      <c r="FZ51" s="680"/>
      <c r="GA51" s="680"/>
      <c r="GB51" s="680"/>
      <c r="GC51" s="680"/>
    </row>
    <row r="52" spans="1:185" ht="18" customHeight="1">
      <c r="A52" s="675" t="s">
        <v>825</v>
      </c>
      <c r="B52" s="680" t="s">
        <v>1544</v>
      </c>
      <c r="C52" s="681"/>
      <c r="D52" s="681"/>
      <c r="E52" s="681"/>
      <c r="F52" s="681"/>
      <c r="G52" s="681"/>
      <c r="H52" s="681">
        <v>93590</v>
      </c>
      <c r="I52" s="681">
        <v>93590</v>
      </c>
      <c r="J52" s="680"/>
      <c r="K52" s="680"/>
      <c r="L52" s="589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680"/>
      <c r="CO52" s="680"/>
      <c r="CP52" s="680"/>
      <c r="CQ52" s="680"/>
      <c r="CR52" s="680"/>
      <c r="CS52" s="680"/>
      <c r="CT52" s="680"/>
      <c r="CU52" s="680"/>
      <c r="CV52" s="680"/>
      <c r="CW52" s="680"/>
      <c r="CX52" s="680"/>
      <c r="CY52" s="680"/>
      <c r="CZ52" s="680"/>
      <c r="DA52" s="680"/>
      <c r="DB52" s="680"/>
      <c r="DC52" s="680"/>
      <c r="DD52" s="680"/>
      <c r="DE52" s="680"/>
      <c r="DF52" s="680"/>
      <c r="DG52" s="680"/>
      <c r="DH52" s="680"/>
      <c r="DI52" s="680"/>
      <c r="DJ52" s="680"/>
      <c r="DK52" s="680"/>
      <c r="DL52" s="680"/>
      <c r="DM52" s="680"/>
      <c r="DN52" s="680"/>
      <c r="DO52" s="680"/>
      <c r="DP52" s="680"/>
      <c r="DQ52" s="680"/>
      <c r="DR52" s="680"/>
      <c r="DS52" s="680"/>
      <c r="DT52" s="680"/>
      <c r="DU52" s="680"/>
      <c r="DV52" s="680"/>
      <c r="DW52" s="680"/>
      <c r="DX52" s="680"/>
      <c r="DY52" s="680"/>
      <c r="DZ52" s="680"/>
      <c r="EA52" s="680"/>
      <c r="EB52" s="680"/>
      <c r="EC52" s="680"/>
      <c r="ED52" s="680"/>
      <c r="EE52" s="680"/>
      <c r="EF52" s="680"/>
      <c r="EG52" s="680"/>
      <c r="EH52" s="680"/>
      <c r="EI52" s="680"/>
      <c r="EJ52" s="680"/>
      <c r="EK52" s="680"/>
      <c r="EL52" s="680"/>
      <c r="EM52" s="680"/>
      <c r="EN52" s="680"/>
      <c r="EO52" s="680"/>
      <c r="EP52" s="680"/>
      <c r="EQ52" s="680"/>
      <c r="ER52" s="680"/>
      <c r="ES52" s="680"/>
      <c r="ET52" s="680"/>
      <c r="EU52" s="680"/>
      <c r="EV52" s="680"/>
      <c r="EW52" s="680"/>
      <c r="EX52" s="680"/>
      <c r="EY52" s="680"/>
      <c r="EZ52" s="680"/>
      <c r="FA52" s="680"/>
      <c r="FB52" s="680"/>
      <c r="FC52" s="680"/>
      <c r="FD52" s="680"/>
      <c r="FE52" s="680"/>
      <c r="FF52" s="680"/>
      <c r="FG52" s="680"/>
      <c r="FH52" s="680"/>
      <c r="FI52" s="680"/>
      <c r="FJ52" s="680"/>
      <c r="FK52" s="680"/>
      <c r="FL52" s="680"/>
      <c r="FM52" s="680"/>
      <c r="FN52" s="680"/>
      <c r="FO52" s="680"/>
      <c r="FP52" s="680"/>
      <c r="FQ52" s="680"/>
      <c r="FR52" s="680"/>
      <c r="FS52" s="680"/>
      <c r="FT52" s="680"/>
      <c r="FU52" s="680"/>
      <c r="FV52" s="680"/>
      <c r="FW52" s="680"/>
      <c r="FX52" s="680"/>
      <c r="FY52" s="680"/>
      <c r="FZ52" s="680"/>
      <c r="GA52" s="680"/>
      <c r="GB52" s="680"/>
      <c r="GC52" s="680"/>
    </row>
    <row r="53" spans="1:185" ht="18" customHeight="1">
      <c r="A53" s="675" t="s">
        <v>828</v>
      </c>
      <c r="B53" s="680" t="s">
        <v>1093</v>
      </c>
      <c r="C53" s="681"/>
      <c r="D53" s="681"/>
      <c r="E53" s="681"/>
      <c r="F53" s="681"/>
      <c r="G53" s="681"/>
      <c r="H53" s="681">
        <v>222</v>
      </c>
      <c r="I53" s="682">
        <v>222</v>
      </c>
      <c r="J53" s="680"/>
      <c r="K53" s="680"/>
      <c r="L53" s="589"/>
      <c r="M53" s="680"/>
      <c r="N53" s="680"/>
      <c r="O53" s="680"/>
      <c r="P53" s="680"/>
      <c r="Q53" s="680"/>
      <c r="R53" s="680"/>
      <c r="S53" s="680"/>
      <c r="T53" s="680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E53" s="680"/>
      <c r="AF53" s="680"/>
      <c r="AG53" s="680"/>
      <c r="AH53" s="680"/>
      <c r="AI53" s="680"/>
      <c r="AJ53" s="680"/>
      <c r="AK53" s="680"/>
      <c r="AL53" s="680"/>
      <c r="AM53" s="680"/>
      <c r="AN53" s="680"/>
      <c r="AO53" s="680"/>
      <c r="AP53" s="680"/>
      <c r="AQ53" s="680"/>
      <c r="AR53" s="680"/>
      <c r="AS53" s="680"/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0"/>
      <c r="BM53" s="680"/>
      <c r="BN53" s="680"/>
      <c r="BO53" s="680"/>
      <c r="BP53" s="680"/>
      <c r="BQ53" s="680"/>
      <c r="BR53" s="680"/>
      <c r="BS53" s="680"/>
      <c r="BT53" s="680"/>
      <c r="BU53" s="680"/>
      <c r="BV53" s="680"/>
      <c r="BW53" s="680"/>
      <c r="BX53" s="680"/>
      <c r="BY53" s="680"/>
      <c r="BZ53" s="680"/>
      <c r="CA53" s="680"/>
      <c r="CB53" s="680"/>
      <c r="CC53" s="680"/>
      <c r="CD53" s="680"/>
      <c r="CE53" s="680"/>
      <c r="CF53" s="680"/>
      <c r="CG53" s="680"/>
      <c r="CH53" s="680"/>
      <c r="CI53" s="680"/>
      <c r="CJ53" s="680"/>
      <c r="CK53" s="680"/>
      <c r="CL53" s="680"/>
      <c r="CM53" s="680"/>
      <c r="CN53" s="680"/>
      <c r="CO53" s="680"/>
      <c r="CP53" s="680"/>
      <c r="CQ53" s="680"/>
      <c r="CR53" s="680"/>
      <c r="CS53" s="680"/>
      <c r="CT53" s="680"/>
      <c r="CU53" s="680"/>
      <c r="CV53" s="680"/>
      <c r="CW53" s="680"/>
      <c r="CX53" s="680"/>
      <c r="CY53" s="680"/>
      <c r="CZ53" s="680"/>
      <c r="DA53" s="680"/>
      <c r="DB53" s="680"/>
      <c r="DC53" s="680"/>
      <c r="DD53" s="680"/>
      <c r="DE53" s="680"/>
      <c r="DF53" s="680"/>
      <c r="DG53" s="680"/>
      <c r="DH53" s="680"/>
      <c r="DI53" s="680"/>
      <c r="DJ53" s="680"/>
      <c r="DK53" s="680"/>
      <c r="DL53" s="680"/>
      <c r="DM53" s="680"/>
      <c r="DN53" s="680"/>
      <c r="DO53" s="680"/>
      <c r="DP53" s="680"/>
      <c r="DQ53" s="680"/>
      <c r="DR53" s="680"/>
      <c r="DS53" s="680"/>
      <c r="DT53" s="680"/>
      <c r="DU53" s="680"/>
      <c r="DV53" s="680"/>
      <c r="DW53" s="680"/>
      <c r="DX53" s="680"/>
      <c r="DY53" s="680"/>
      <c r="DZ53" s="680"/>
      <c r="EA53" s="680"/>
      <c r="EB53" s="680"/>
      <c r="EC53" s="680"/>
      <c r="ED53" s="680"/>
      <c r="EE53" s="680"/>
      <c r="EF53" s="680"/>
      <c r="EG53" s="680"/>
      <c r="EH53" s="680"/>
      <c r="EI53" s="680"/>
      <c r="EJ53" s="680"/>
      <c r="EK53" s="680"/>
      <c r="EL53" s="680"/>
      <c r="EM53" s="680"/>
      <c r="EN53" s="680"/>
      <c r="EO53" s="680"/>
      <c r="EP53" s="680"/>
      <c r="EQ53" s="680"/>
      <c r="ER53" s="680"/>
      <c r="ES53" s="680"/>
      <c r="ET53" s="680"/>
      <c r="EU53" s="680"/>
      <c r="EV53" s="680"/>
      <c r="EW53" s="680"/>
      <c r="EX53" s="680"/>
      <c r="EY53" s="680"/>
      <c r="EZ53" s="680"/>
      <c r="FA53" s="680"/>
      <c r="FB53" s="680"/>
      <c r="FC53" s="680"/>
      <c r="FD53" s="680"/>
      <c r="FE53" s="680"/>
      <c r="FF53" s="680"/>
      <c r="FG53" s="680"/>
      <c r="FH53" s="680"/>
      <c r="FI53" s="680"/>
      <c r="FJ53" s="680"/>
      <c r="FK53" s="680"/>
      <c r="FL53" s="680"/>
      <c r="FM53" s="680"/>
      <c r="FN53" s="680"/>
      <c r="FO53" s="680"/>
      <c r="FP53" s="680"/>
      <c r="FQ53" s="680"/>
      <c r="FR53" s="680"/>
      <c r="FS53" s="680"/>
      <c r="FT53" s="680"/>
      <c r="FU53" s="680"/>
      <c r="FV53" s="680"/>
      <c r="FW53" s="680"/>
      <c r="FX53" s="680"/>
      <c r="FY53" s="680"/>
      <c r="FZ53" s="680"/>
      <c r="GA53" s="680"/>
      <c r="GB53" s="680"/>
      <c r="GC53" s="680"/>
    </row>
    <row r="54" spans="1:185" ht="18" customHeight="1">
      <c r="A54" s="675" t="s">
        <v>831</v>
      </c>
      <c r="B54" s="680" t="s">
        <v>1545</v>
      </c>
      <c r="C54" s="681"/>
      <c r="D54" s="681"/>
      <c r="E54" s="681"/>
      <c r="F54" s="681"/>
      <c r="G54" s="681"/>
      <c r="H54" s="681">
        <v>2614</v>
      </c>
      <c r="I54" s="681">
        <v>225</v>
      </c>
      <c r="J54" s="680"/>
      <c r="K54" s="680"/>
      <c r="L54" s="589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E54" s="680"/>
      <c r="AF54" s="680"/>
      <c r="AG54" s="680"/>
      <c r="AH54" s="680"/>
      <c r="AI54" s="680"/>
      <c r="AJ54" s="680"/>
      <c r="AK54" s="680"/>
      <c r="AL54" s="680"/>
      <c r="AM54" s="680"/>
      <c r="AN54" s="680"/>
      <c r="AO54" s="680"/>
      <c r="AP54" s="680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0"/>
      <c r="BG54" s="680"/>
      <c r="BH54" s="680"/>
      <c r="BI54" s="680"/>
      <c r="BJ54" s="680"/>
      <c r="BK54" s="680"/>
      <c r="BL54" s="680"/>
      <c r="BM54" s="680"/>
      <c r="BN54" s="680"/>
      <c r="BO54" s="680"/>
      <c r="BP54" s="680"/>
      <c r="BQ54" s="680"/>
      <c r="BR54" s="680"/>
      <c r="BS54" s="680"/>
      <c r="BT54" s="680"/>
      <c r="BU54" s="680"/>
      <c r="BV54" s="680"/>
      <c r="BW54" s="680"/>
      <c r="BX54" s="680"/>
      <c r="BY54" s="680"/>
      <c r="BZ54" s="680"/>
      <c r="CA54" s="680"/>
      <c r="CB54" s="680"/>
      <c r="CC54" s="680"/>
      <c r="CD54" s="680"/>
      <c r="CE54" s="680"/>
      <c r="CF54" s="680"/>
      <c r="CG54" s="680"/>
      <c r="CH54" s="680"/>
      <c r="CI54" s="680"/>
      <c r="CJ54" s="680"/>
      <c r="CK54" s="680"/>
      <c r="CL54" s="680"/>
      <c r="CM54" s="680"/>
      <c r="CN54" s="680"/>
      <c r="CO54" s="680"/>
      <c r="CP54" s="680"/>
      <c r="CQ54" s="680"/>
      <c r="CR54" s="680"/>
      <c r="CS54" s="680"/>
      <c r="CT54" s="680"/>
      <c r="CU54" s="680"/>
      <c r="CV54" s="680"/>
      <c r="CW54" s="680"/>
      <c r="CX54" s="680"/>
      <c r="CY54" s="680"/>
      <c r="CZ54" s="680"/>
      <c r="DA54" s="680"/>
      <c r="DB54" s="680"/>
      <c r="DC54" s="680"/>
      <c r="DD54" s="680"/>
      <c r="DE54" s="680"/>
      <c r="DF54" s="680"/>
      <c r="DG54" s="680"/>
      <c r="DH54" s="680"/>
      <c r="DI54" s="680"/>
      <c r="DJ54" s="680"/>
      <c r="DK54" s="680"/>
      <c r="DL54" s="680"/>
      <c r="DM54" s="680"/>
      <c r="DN54" s="680"/>
      <c r="DO54" s="680"/>
      <c r="DP54" s="680"/>
      <c r="DQ54" s="680"/>
      <c r="DR54" s="680"/>
      <c r="DS54" s="680"/>
      <c r="DT54" s="680"/>
      <c r="DU54" s="680"/>
      <c r="DV54" s="680"/>
      <c r="DW54" s="680"/>
      <c r="DX54" s="680"/>
      <c r="DY54" s="680"/>
      <c r="DZ54" s="680"/>
      <c r="EA54" s="680"/>
      <c r="EB54" s="680"/>
      <c r="EC54" s="680"/>
      <c r="ED54" s="680"/>
      <c r="EE54" s="680"/>
      <c r="EF54" s="680"/>
      <c r="EG54" s="680"/>
      <c r="EH54" s="680"/>
      <c r="EI54" s="680"/>
      <c r="EJ54" s="680"/>
      <c r="EK54" s="680"/>
      <c r="EL54" s="680"/>
      <c r="EM54" s="680"/>
      <c r="EN54" s="680"/>
      <c r="EO54" s="680"/>
      <c r="EP54" s="680"/>
      <c r="EQ54" s="680"/>
      <c r="ER54" s="680"/>
      <c r="ES54" s="680"/>
      <c r="ET54" s="680"/>
      <c r="EU54" s="680"/>
      <c r="EV54" s="680"/>
      <c r="EW54" s="680"/>
      <c r="EX54" s="680"/>
      <c r="EY54" s="680"/>
      <c r="EZ54" s="680"/>
      <c r="FA54" s="680"/>
      <c r="FB54" s="680"/>
      <c r="FC54" s="680"/>
      <c r="FD54" s="680"/>
      <c r="FE54" s="680"/>
      <c r="FF54" s="680"/>
      <c r="FG54" s="680"/>
      <c r="FH54" s="680"/>
      <c r="FI54" s="680"/>
      <c r="FJ54" s="680"/>
      <c r="FK54" s="680"/>
      <c r="FL54" s="680"/>
      <c r="FM54" s="680"/>
      <c r="FN54" s="680"/>
      <c r="FO54" s="680"/>
      <c r="FP54" s="680"/>
      <c r="FQ54" s="680"/>
      <c r="FR54" s="680"/>
      <c r="FS54" s="680"/>
      <c r="FT54" s="680"/>
      <c r="FU54" s="680"/>
      <c r="FV54" s="680"/>
      <c r="FW54" s="680"/>
      <c r="FX54" s="680"/>
      <c r="FY54" s="680"/>
      <c r="FZ54" s="680"/>
      <c r="GA54" s="680"/>
      <c r="GB54" s="680"/>
      <c r="GC54" s="680"/>
    </row>
    <row r="55" spans="1:185" ht="18" customHeight="1">
      <c r="A55" s="675" t="s">
        <v>1105</v>
      </c>
      <c r="B55" s="680" t="s">
        <v>1195</v>
      </c>
      <c r="C55" s="681"/>
      <c r="D55" s="681"/>
      <c r="E55" s="681"/>
      <c r="F55" s="681"/>
      <c r="G55" s="681"/>
      <c r="H55" s="681">
        <v>236</v>
      </c>
      <c r="I55" s="681"/>
      <c r="J55" s="680"/>
      <c r="K55" s="680"/>
      <c r="L55" s="589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680"/>
      <c r="BE55" s="680"/>
      <c r="BF55" s="680"/>
      <c r="BG55" s="680"/>
      <c r="BH55" s="680"/>
      <c r="BI55" s="680"/>
      <c r="BJ55" s="680"/>
      <c r="BK55" s="680"/>
      <c r="BL55" s="680"/>
      <c r="BM55" s="680"/>
      <c r="BN55" s="680"/>
      <c r="BO55" s="680"/>
      <c r="BP55" s="680"/>
      <c r="BQ55" s="680"/>
      <c r="BR55" s="680"/>
      <c r="BS55" s="680"/>
      <c r="BT55" s="680"/>
      <c r="BU55" s="680"/>
      <c r="BV55" s="680"/>
      <c r="BW55" s="680"/>
      <c r="BX55" s="680"/>
      <c r="BY55" s="680"/>
      <c r="BZ55" s="680"/>
      <c r="CA55" s="680"/>
      <c r="CB55" s="680"/>
      <c r="CC55" s="680"/>
      <c r="CD55" s="680"/>
      <c r="CE55" s="680"/>
      <c r="CF55" s="680"/>
      <c r="CG55" s="680"/>
      <c r="CH55" s="680"/>
      <c r="CI55" s="680"/>
      <c r="CJ55" s="680"/>
      <c r="CK55" s="680"/>
      <c r="CL55" s="680"/>
      <c r="CM55" s="680"/>
      <c r="CN55" s="680"/>
      <c r="CO55" s="680"/>
      <c r="CP55" s="680"/>
      <c r="CQ55" s="680"/>
      <c r="CR55" s="680"/>
      <c r="CS55" s="680"/>
      <c r="CT55" s="680"/>
      <c r="CU55" s="680"/>
      <c r="CV55" s="680"/>
      <c r="CW55" s="680"/>
      <c r="CX55" s="680"/>
      <c r="CY55" s="680"/>
      <c r="CZ55" s="680"/>
      <c r="DA55" s="680"/>
      <c r="DB55" s="680"/>
      <c r="DC55" s="680"/>
      <c r="DD55" s="680"/>
      <c r="DE55" s="680"/>
      <c r="DF55" s="680"/>
      <c r="DG55" s="680"/>
      <c r="DH55" s="680"/>
      <c r="DI55" s="680"/>
      <c r="DJ55" s="680"/>
      <c r="DK55" s="680"/>
      <c r="DL55" s="680"/>
      <c r="DM55" s="680"/>
      <c r="DN55" s="680"/>
      <c r="DO55" s="680"/>
      <c r="DP55" s="680"/>
      <c r="DQ55" s="680"/>
      <c r="DR55" s="680"/>
      <c r="DS55" s="680"/>
      <c r="DT55" s="680"/>
      <c r="DU55" s="680"/>
      <c r="DV55" s="680"/>
      <c r="DW55" s="680"/>
      <c r="DX55" s="680"/>
      <c r="DY55" s="680"/>
      <c r="DZ55" s="680"/>
      <c r="EA55" s="680"/>
      <c r="EB55" s="680"/>
      <c r="EC55" s="680"/>
      <c r="ED55" s="680"/>
      <c r="EE55" s="680"/>
      <c r="EF55" s="680"/>
      <c r="EG55" s="680"/>
      <c r="EH55" s="680"/>
      <c r="EI55" s="680"/>
      <c r="EJ55" s="680"/>
      <c r="EK55" s="680"/>
      <c r="EL55" s="680"/>
      <c r="EM55" s="680"/>
      <c r="EN55" s="680"/>
      <c r="EO55" s="680"/>
      <c r="EP55" s="680"/>
      <c r="EQ55" s="680"/>
      <c r="ER55" s="680"/>
      <c r="ES55" s="680"/>
      <c r="ET55" s="680"/>
      <c r="EU55" s="680"/>
      <c r="EV55" s="680"/>
      <c r="EW55" s="680"/>
      <c r="EX55" s="680"/>
      <c r="EY55" s="680"/>
      <c r="EZ55" s="680"/>
      <c r="FA55" s="680"/>
      <c r="FB55" s="680"/>
      <c r="FC55" s="680"/>
      <c r="FD55" s="680"/>
      <c r="FE55" s="680"/>
      <c r="FF55" s="680"/>
      <c r="FG55" s="680"/>
      <c r="FH55" s="680"/>
      <c r="FI55" s="680"/>
      <c r="FJ55" s="680"/>
      <c r="FK55" s="680"/>
      <c r="FL55" s="680"/>
      <c r="FM55" s="680"/>
      <c r="FN55" s="680"/>
      <c r="FO55" s="680"/>
      <c r="FP55" s="680"/>
      <c r="FQ55" s="680"/>
      <c r="FR55" s="680"/>
      <c r="FS55" s="680"/>
      <c r="FT55" s="680"/>
      <c r="FU55" s="680"/>
      <c r="FV55" s="680"/>
      <c r="FW55" s="680"/>
      <c r="FX55" s="680"/>
      <c r="FY55" s="680"/>
      <c r="FZ55" s="680"/>
      <c r="GA55" s="680"/>
      <c r="GB55" s="680"/>
      <c r="GC55" s="680"/>
    </row>
    <row r="56" spans="1:185" ht="18" customHeight="1">
      <c r="A56" s="675" t="s">
        <v>1108</v>
      </c>
      <c r="B56" s="680" t="s">
        <v>1546</v>
      </c>
      <c r="C56" s="681"/>
      <c r="D56" s="681"/>
      <c r="E56" s="681"/>
      <c r="F56" s="681"/>
      <c r="G56" s="681"/>
      <c r="H56" s="681">
        <v>5225</v>
      </c>
      <c r="I56" s="682">
        <v>5225</v>
      </c>
      <c r="J56" s="680"/>
      <c r="K56" s="680"/>
      <c r="L56" s="589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0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680"/>
      <c r="AW56" s="680"/>
      <c r="AX56" s="680"/>
      <c r="AY56" s="680"/>
      <c r="AZ56" s="680"/>
      <c r="BA56" s="680"/>
      <c r="BB56" s="680"/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0"/>
      <c r="BX56" s="680"/>
      <c r="BY56" s="680"/>
      <c r="BZ56" s="680"/>
      <c r="CA56" s="680"/>
      <c r="CB56" s="680"/>
      <c r="CC56" s="680"/>
      <c r="CD56" s="680"/>
      <c r="CE56" s="680"/>
      <c r="CF56" s="680"/>
      <c r="CG56" s="680"/>
      <c r="CH56" s="680"/>
      <c r="CI56" s="680"/>
      <c r="CJ56" s="680"/>
      <c r="CK56" s="680"/>
      <c r="CL56" s="680"/>
      <c r="CM56" s="680"/>
      <c r="CN56" s="680"/>
      <c r="CO56" s="680"/>
      <c r="CP56" s="680"/>
      <c r="CQ56" s="680"/>
      <c r="CR56" s="680"/>
      <c r="CS56" s="680"/>
      <c r="CT56" s="680"/>
      <c r="CU56" s="680"/>
      <c r="CV56" s="680"/>
      <c r="CW56" s="680"/>
      <c r="CX56" s="680"/>
      <c r="CY56" s="680"/>
      <c r="CZ56" s="680"/>
      <c r="DA56" s="680"/>
      <c r="DB56" s="680"/>
      <c r="DC56" s="680"/>
      <c r="DD56" s="680"/>
      <c r="DE56" s="680"/>
      <c r="DF56" s="680"/>
      <c r="DG56" s="680"/>
      <c r="DH56" s="680"/>
      <c r="DI56" s="680"/>
      <c r="DJ56" s="680"/>
      <c r="DK56" s="680"/>
      <c r="DL56" s="680"/>
      <c r="DM56" s="680"/>
      <c r="DN56" s="680"/>
      <c r="DO56" s="680"/>
      <c r="DP56" s="680"/>
      <c r="DQ56" s="680"/>
      <c r="DR56" s="680"/>
      <c r="DS56" s="680"/>
      <c r="DT56" s="680"/>
      <c r="DU56" s="680"/>
      <c r="DV56" s="680"/>
      <c r="DW56" s="680"/>
      <c r="DX56" s="680"/>
      <c r="DY56" s="680"/>
      <c r="DZ56" s="680"/>
      <c r="EA56" s="680"/>
      <c r="EB56" s="680"/>
      <c r="EC56" s="680"/>
      <c r="ED56" s="680"/>
      <c r="EE56" s="680"/>
      <c r="EF56" s="680"/>
      <c r="EG56" s="680"/>
      <c r="EH56" s="680"/>
      <c r="EI56" s="680"/>
      <c r="EJ56" s="680"/>
      <c r="EK56" s="680"/>
      <c r="EL56" s="680"/>
      <c r="EM56" s="680"/>
      <c r="EN56" s="680"/>
      <c r="EO56" s="680"/>
      <c r="EP56" s="680"/>
      <c r="EQ56" s="680"/>
      <c r="ER56" s="680"/>
      <c r="ES56" s="680"/>
      <c r="ET56" s="680"/>
      <c r="EU56" s="680"/>
      <c r="EV56" s="680"/>
      <c r="EW56" s="680"/>
      <c r="EX56" s="680"/>
      <c r="EY56" s="680"/>
      <c r="EZ56" s="680"/>
      <c r="FA56" s="680"/>
      <c r="FB56" s="680"/>
      <c r="FC56" s="680"/>
      <c r="FD56" s="680"/>
      <c r="FE56" s="680"/>
      <c r="FF56" s="680"/>
      <c r="FG56" s="680"/>
      <c r="FH56" s="680"/>
      <c r="FI56" s="680"/>
      <c r="FJ56" s="680"/>
      <c r="FK56" s="680"/>
      <c r="FL56" s="680"/>
      <c r="FM56" s="680"/>
      <c r="FN56" s="680"/>
      <c r="FO56" s="680"/>
      <c r="FP56" s="680"/>
      <c r="FQ56" s="680"/>
      <c r="FR56" s="680"/>
      <c r="FS56" s="680"/>
      <c r="FT56" s="680"/>
      <c r="FU56" s="680"/>
      <c r="FV56" s="680"/>
      <c r="FW56" s="680"/>
      <c r="FX56" s="680"/>
      <c r="FY56" s="680"/>
      <c r="FZ56" s="680"/>
      <c r="GA56" s="680"/>
      <c r="GB56" s="680"/>
      <c r="GC56" s="680"/>
    </row>
    <row r="57" spans="1:185" ht="18" customHeight="1">
      <c r="A57" s="675" t="s">
        <v>1111</v>
      </c>
      <c r="B57" s="680" t="s">
        <v>1547</v>
      </c>
      <c r="C57" s="681"/>
      <c r="D57" s="681"/>
      <c r="E57" s="681"/>
      <c r="F57" s="681"/>
      <c r="G57" s="681"/>
      <c r="H57" s="681">
        <v>30</v>
      </c>
      <c r="I57" s="681">
        <v>30</v>
      </c>
      <c r="J57" s="680"/>
      <c r="K57" s="680"/>
      <c r="L57" s="589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  <c r="AU57" s="680"/>
      <c r="AV57" s="680"/>
      <c r="AW57" s="680"/>
      <c r="AX57" s="680"/>
      <c r="AY57" s="680"/>
      <c r="AZ57" s="680"/>
      <c r="BA57" s="680"/>
      <c r="BB57" s="680"/>
      <c r="BC57" s="680"/>
      <c r="BD57" s="680"/>
      <c r="BE57" s="680"/>
      <c r="BF57" s="680"/>
      <c r="BG57" s="680"/>
      <c r="BH57" s="680"/>
      <c r="BI57" s="680"/>
      <c r="BJ57" s="680"/>
      <c r="BK57" s="680"/>
      <c r="BL57" s="680"/>
      <c r="BM57" s="680"/>
      <c r="BN57" s="680"/>
      <c r="BO57" s="680"/>
      <c r="BP57" s="680"/>
      <c r="BQ57" s="680"/>
      <c r="BR57" s="680"/>
      <c r="BS57" s="680"/>
      <c r="BT57" s="680"/>
      <c r="BU57" s="680"/>
      <c r="BV57" s="680"/>
      <c r="BW57" s="680"/>
      <c r="BX57" s="680"/>
      <c r="BY57" s="680"/>
      <c r="BZ57" s="680"/>
      <c r="CA57" s="680"/>
      <c r="CB57" s="680"/>
      <c r="CC57" s="680"/>
      <c r="CD57" s="680"/>
      <c r="CE57" s="680"/>
      <c r="CF57" s="680"/>
      <c r="CG57" s="680"/>
      <c r="CH57" s="680"/>
      <c r="CI57" s="680"/>
      <c r="CJ57" s="680"/>
      <c r="CK57" s="680"/>
      <c r="CL57" s="680"/>
      <c r="CM57" s="680"/>
      <c r="CN57" s="680"/>
      <c r="CO57" s="680"/>
      <c r="CP57" s="680"/>
      <c r="CQ57" s="680"/>
      <c r="CR57" s="680"/>
      <c r="CS57" s="680"/>
      <c r="CT57" s="680"/>
      <c r="CU57" s="680"/>
      <c r="CV57" s="680"/>
      <c r="CW57" s="680"/>
      <c r="CX57" s="680"/>
      <c r="CY57" s="680"/>
      <c r="CZ57" s="680"/>
      <c r="DA57" s="680"/>
      <c r="DB57" s="680"/>
      <c r="DC57" s="680"/>
      <c r="DD57" s="680"/>
      <c r="DE57" s="680"/>
      <c r="DF57" s="680"/>
      <c r="DG57" s="680"/>
      <c r="DH57" s="680"/>
      <c r="DI57" s="680"/>
      <c r="DJ57" s="680"/>
      <c r="DK57" s="680"/>
      <c r="DL57" s="680"/>
      <c r="DM57" s="680"/>
      <c r="DN57" s="680"/>
      <c r="DO57" s="680"/>
      <c r="DP57" s="680"/>
      <c r="DQ57" s="680"/>
      <c r="DR57" s="680"/>
      <c r="DS57" s="680"/>
      <c r="DT57" s="680"/>
      <c r="DU57" s="680"/>
      <c r="DV57" s="680"/>
      <c r="DW57" s="680"/>
      <c r="DX57" s="680"/>
      <c r="DY57" s="680"/>
      <c r="DZ57" s="680"/>
      <c r="EA57" s="680"/>
      <c r="EB57" s="680"/>
      <c r="EC57" s="680"/>
      <c r="ED57" s="680"/>
      <c r="EE57" s="680"/>
      <c r="EF57" s="680"/>
      <c r="EG57" s="680"/>
      <c r="EH57" s="680"/>
      <c r="EI57" s="680"/>
      <c r="EJ57" s="680"/>
      <c r="EK57" s="680"/>
      <c r="EL57" s="680"/>
      <c r="EM57" s="680"/>
      <c r="EN57" s="680"/>
      <c r="EO57" s="680"/>
      <c r="EP57" s="680"/>
      <c r="EQ57" s="680"/>
      <c r="ER57" s="680"/>
      <c r="ES57" s="680"/>
      <c r="ET57" s="680"/>
      <c r="EU57" s="680"/>
      <c r="EV57" s="680"/>
      <c r="EW57" s="680"/>
      <c r="EX57" s="680"/>
      <c r="EY57" s="680"/>
      <c r="EZ57" s="680"/>
      <c r="FA57" s="680"/>
      <c r="FB57" s="680"/>
      <c r="FC57" s="680"/>
      <c r="FD57" s="680"/>
      <c r="FE57" s="680"/>
      <c r="FF57" s="680"/>
      <c r="FG57" s="680"/>
      <c r="FH57" s="680"/>
      <c r="FI57" s="680"/>
      <c r="FJ57" s="680"/>
      <c r="FK57" s="680"/>
      <c r="FL57" s="680"/>
      <c r="FM57" s="680"/>
      <c r="FN57" s="680"/>
      <c r="FO57" s="680"/>
      <c r="FP57" s="680"/>
      <c r="FQ57" s="680"/>
      <c r="FR57" s="680"/>
      <c r="FS57" s="680"/>
      <c r="FT57" s="680"/>
      <c r="FU57" s="680"/>
      <c r="FV57" s="680"/>
      <c r="FW57" s="680"/>
      <c r="FX57" s="680"/>
      <c r="FY57" s="680"/>
      <c r="FZ57" s="680"/>
      <c r="GA57" s="680"/>
      <c r="GB57" s="680"/>
      <c r="GC57" s="680"/>
    </row>
    <row r="58" spans="1:185" ht="18" customHeight="1">
      <c r="A58" s="675" t="s">
        <v>1114</v>
      </c>
      <c r="B58" s="680" t="s">
        <v>1548</v>
      </c>
      <c r="C58" s="681"/>
      <c r="D58" s="681"/>
      <c r="E58" s="681"/>
      <c r="F58" s="681"/>
      <c r="G58" s="681"/>
      <c r="H58" s="681">
        <v>6</v>
      </c>
      <c r="I58" s="681"/>
      <c r="J58" s="680"/>
      <c r="K58" s="680"/>
      <c r="L58" s="589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/>
      <c r="AK58" s="680"/>
      <c r="AL58" s="680"/>
      <c r="AM58" s="680"/>
      <c r="AN58" s="680"/>
      <c r="AO58" s="680"/>
      <c r="AP58" s="680"/>
      <c r="AQ58" s="680"/>
      <c r="AR58" s="680"/>
      <c r="AS58" s="680"/>
      <c r="AT58" s="680"/>
      <c r="AU58" s="680"/>
      <c r="AV58" s="680"/>
      <c r="AW58" s="680"/>
      <c r="AX58" s="680"/>
      <c r="AY58" s="680"/>
      <c r="AZ58" s="680"/>
      <c r="BA58" s="680"/>
      <c r="BB58" s="680"/>
      <c r="BC58" s="680"/>
      <c r="BD58" s="680"/>
      <c r="BE58" s="680"/>
      <c r="BF58" s="680"/>
      <c r="BG58" s="680"/>
      <c r="BH58" s="680"/>
      <c r="BI58" s="680"/>
      <c r="BJ58" s="680"/>
      <c r="BK58" s="680"/>
      <c r="BL58" s="680"/>
      <c r="BM58" s="680"/>
      <c r="BN58" s="680"/>
      <c r="BO58" s="680"/>
      <c r="BP58" s="680"/>
      <c r="BQ58" s="680"/>
      <c r="BR58" s="680"/>
      <c r="BS58" s="680"/>
      <c r="BT58" s="680"/>
      <c r="BU58" s="680"/>
      <c r="BV58" s="680"/>
      <c r="BW58" s="680"/>
      <c r="BX58" s="680"/>
      <c r="BY58" s="680"/>
      <c r="BZ58" s="680"/>
      <c r="CA58" s="680"/>
      <c r="CB58" s="680"/>
      <c r="CC58" s="680"/>
      <c r="CD58" s="680"/>
      <c r="CE58" s="680"/>
      <c r="CF58" s="680"/>
      <c r="CG58" s="680"/>
      <c r="CH58" s="680"/>
      <c r="CI58" s="680"/>
      <c r="CJ58" s="680"/>
      <c r="CK58" s="680"/>
      <c r="CL58" s="680"/>
      <c r="CM58" s="680"/>
      <c r="CN58" s="680"/>
      <c r="CO58" s="680"/>
      <c r="CP58" s="680"/>
      <c r="CQ58" s="680"/>
      <c r="CR58" s="680"/>
      <c r="CS58" s="680"/>
      <c r="CT58" s="680"/>
      <c r="CU58" s="680"/>
      <c r="CV58" s="680"/>
      <c r="CW58" s="680"/>
      <c r="CX58" s="680"/>
      <c r="CY58" s="680"/>
      <c r="CZ58" s="680"/>
      <c r="DA58" s="680"/>
      <c r="DB58" s="680"/>
      <c r="DC58" s="680"/>
      <c r="DD58" s="680"/>
      <c r="DE58" s="680"/>
      <c r="DF58" s="680"/>
      <c r="DG58" s="680"/>
      <c r="DH58" s="680"/>
      <c r="DI58" s="680"/>
      <c r="DJ58" s="680"/>
      <c r="DK58" s="680"/>
      <c r="DL58" s="680"/>
      <c r="DM58" s="680"/>
      <c r="DN58" s="680"/>
      <c r="DO58" s="680"/>
      <c r="DP58" s="680"/>
      <c r="DQ58" s="680"/>
      <c r="DR58" s="680"/>
      <c r="DS58" s="680"/>
      <c r="DT58" s="680"/>
      <c r="DU58" s="680"/>
      <c r="DV58" s="680"/>
      <c r="DW58" s="680"/>
      <c r="DX58" s="680"/>
      <c r="DY58" s="680"/>
      <c r="DZ58" s="680"/>
      <c r="EA58" s="680"/>
      <c r="EB58" s="680"/>
      <c r="EC58" s="680"/>
      <c r="ED58" s="680"/>
      <c r="EE58" s="680"/>
      <c r="EF58" s="680"/>
      <c r="EG58" s="680"/>
      <c r="EH58" s="680"/>
      <c r="EI58" s="680"/>
      <c r="EJ58" s="680"/>
      <c r="EK58" s="680"/>
      <c r="EL58" s="680"/>
      <c r="EM58" s="680"/>
      <c r="EN58" s="680"/>
      <c r="EO58" s="680"/>
      <c r="EP58" s="680"/>
      <c r="EQ58" s="680"/>
      <c r="ER58" s="680"/>
      <c r="ES58" s="680"/>
      <c r="ET58" s="680"/>
      <c r="EU58" s="680"/>
      <c r="EV58" s="680"/>
      <c r="EW58" s="680"/>
      <c r="EX58" s="680"/>
      <c r="EY58" s="680"/>
      <c r="EZ58" s="680"/>
      <c r="FA58" s="680"/>
      <c r="FB58" s="680"/>
      <c r="FC58" s="680"/>
      <c r="FD58" s="680"/>
      <c r="FE58" s="680"/>
      <c r="FF58" s="680"/>
      <c r="FG58" s="680"/>
      <c r="FH58" s="680"/>
      <c r="FI58" s="680"/>
      <c r="FJ58" s="680"/>
      <c r="FK58" s="680"/>
      <c r="FL58" s="680"/>
      <c r="FM58" s="680"/>
      <c r="FN58" s="680"/>
      <c r="FO58" s="680"/>
      <c r="FP58" s="680"/>
      <c r="FQ58" s="680"/>
      <c r="FR58" s="680"/>
      <c r="FS58" s="680"/>
      <c r="FT58" s="680"/>
      <c r="FU58" s="680"/>
      <c r="FV58" s="680"/>
      <c r="FW58" s="680"/>
      <c r="FX58" s="680"/>
      <c r="FY58" s="680"/>
      <c r="FZ58" s="680"/>
      <c r="GA58" s="680"/>
      <c r="GB58" s="680"/>
      <c r="GC58" s="680"/>
    </row>
    <row r="59" spans="1:185" ht="18" customHeight="1">
      <c r="A59" s="675" t="s">
        <v>1117</v>
      </c>
      <c r="B59" s="680" t="s">
        <v>635</v>
      </c>
      <c r="C59" s="681"/>
      <c r="D59" s="681"/>
      <c r="E59" s="681"/>
      <c r="F59" s="681"/>
      <c r="G59" s="681"/>
      <c r="H59" s="681">
        <v>300</v>
      </c>
      <c r="I59" s="681">
        <v>300</v>
      </c>
      <c r="J59" s="680"/>
      <c r="K59" s="680"/>
      <c r="L59" s="589"/>
      <c r="M59" s="680"/>
      <c r="N59" s="680"/>
      <c r="O59" s="680"/>
      <c r="P59" s="680"/>
      <c r="Q59" s="680"/>
      <c r="R59" s="680"/>
      <c r="S59" s="680"/>
      <c r="T59" s="680"/>
      <c r="U59" s="680"/>
      <c r="V59" s="680"/>
      <c r="W59" s="680"/>
      <c r="X59" s="680"/>
      <c r="Y59" s="680"/>
      <c r="Z59" s="680"/>
      <c r="AA59" s="680"/>
      <c r="AB59" s="680"/>
      <c r="AC59" s="680"/>
      <c r="AD59" s="680"/>
      <c r="AE59" s="680"/>
      <c r="AF59" s="680"/>
      <c r="AG59" s="680"/>
      <c r="AH59" s="680"/>
      <c r="AI59" s="680"/>
      <c r="AJ59" s="680"/>
      <c r="AK59" s="680"/>
      <c r="AL59" s="680"/>
      <c r="AM59" s="680"/>
      <c r="AN59" s="680"/>
      <c r="AO59" s="680"/>
      <c r="AP59" s="680"/>
      <c r="AQ59" s="680"/>
      <c r="AR59" s="680"/>
      <c r="AS59" s="680"/>
      <c r="AT59" s="680"/>
      <c r="AU59" s="680"/>
      <c r="AV59" s="680"/>
      <c r="AW59" s="680"/>
      <c r="AX59" s="680"/>
      <c r="AY59" s="680"/>
      <c r="AZ59" s="680"/>
      <c r="BA59" s="680"/>
      <c r="BB59" s="680"/>
      <c r="BC59" s="680"/>
      <c r="BD59" s="680"/>
      <c r="BE59" s="680"/>
      <c r="BF59" s="680"/>
      <c r="BG59" s="680"/>
      <c r="BH59" s="680"/>
      <c r="BI59" s="680"/>
      <c r="BJ59" s="680"/>
      <c r="BK59" s="680"/>
      <c r="BL59" s="680"/>
      <c r="BM59" s="680"/>
      <c r="BN59" s="680"/>
      <c r="BO59" s="680"/>
      <c r="BP59" s="680"/>
      <c r="BQ59" s="680"/>
      <c r="BR59" s="680"/>
      <c r="BS59" s="680"/>
      <c r="BT59" s="680"/>
      <c r="BU59" s="680"/>
      <c r="BV59" s="680"/>
      <c r="BW59" s="680"/>
      <c r="BX59" s="680"/>
      <c r="BY59" s="680"/>
      <c r="BZ59" s="680"/>
      <c r="CA59" s="680"/>
      <c r="CB59" s="680"/>
      <c r="CC59" s="680"/>
      <c r="CD59" s="680"/>
      <c r="CE59" s="680"/>
      <c r="CF59" s="680"/>
      <c r="CG59" s="680"/>
      <c r="CH59" s="680"/>
      <c r="CI59" s="680"/>
      <c r="CJ59" s="680"/>
      <c r="CK59" s="680"/>
      <c r="CL59" s="680"/>
      <c r="CM59" s="680"/>
      <c r="CN59" s="680"/>
      <c r="CO59" s="680"/>
      <c r="CP59" s="680"/>
      <c r="CQ59" s="680"/>
      <c r="CR59" s="680"/>
      <c r="CS59" s="680"/>
      <c r="CT59" s="680"/>
      <c r="CU59" s="680"/>
      <c r="CV59" s="680"/>
      <c r="CW59" s="680"/>
      <c r="CX59" s="680"/>
      <c r="CY59" s="680"/>
      <c r="CZ59" s="680"/>
      <c r="DA59" s="680"/>
      <c r="DB59" s="680"/>
      <c r="DC59" s="680"/>
      <c r="DD59" s="680"/>
      <c r="DE59" s="680"/>
      <c r="DF59" s="680"/>
      <c r="DG59" s="680"/>
      <c r="DH59" s="680"/>
      <c r="DI59" s="680"/>
      <c r="DJ59" s="680"/>
      <c r="DK59" s="680"/>
      <c r="DL59" s="680"/>
      <c r="DM59" s="680"/>
      <c r="DN59" s="680"/>
      <c r="DO59" s="680"/>
      <c r="DP59" s="680"/>
      <c r="DQ59" s="680"/>
      <c r="DR59" s="680"/>
      <c r="DS59" s="680"/>
      <c r="DT59" s="680"/>
      <c r="DU59" s="680"/>
      <c r="DV59" s="680"/>
      <c r="DW59" s="680"/>
      <c r="DX59" s="680"/>
      <c r="DY59" s="680"/>
      <c r="DZ59" s="680"/>
      <c r="EA59" s="680"/>
      <c r="EB59" s="680"/>
      <c r="EC59" s="680"/>
      <c r="ED59" s="680"/>
      <c r="EE59" s="680"/>
      <c r="EF59" s="680"/>
      <c r="EG59" s="680"/>
      <c r="EH59" s="680"/>
      <c r="EI59" s="680"/>
      <c r="EJ59" s="680"/>
      <c r="EK59" s="680"/>
      <c r="EL59" s="680"/>
      <c r="EM59" s="680"/>
      <c r="EN59" s="680"/>
      <c r="EO59" s="680"/>
      <c r="EP59" s="680"/>
      <c r="EQ59" s="680"/>
      <c r="ER59" s="680"/>
      <c r="ES59" s="680"/>
      <c r="ET59" s="680"/>
      <c r="EU59" s="680"/>
      <c r="EV59" s="680"/>
      <c r="EW59" s="680"/>
      <c r="EX59" s="680"/>
      <c r="EY59" s="680"/>
      <c r="EZ59" s="680"/>
      <c r="FA59" s="680"/>
      <c r="FB59" s="680"/>
      <c r="FC59" s="680"/>
      <c r="FD59" s="680"/>
      <c r="FE59" s="680"/>
      <c r="FF59" s="680"/>
      <c r="FG59" s="680"/>
      <c r="FH59" s="680"/>
      <c r="FI59" s="680"/>
      <c r="FJ59" s="680"/>
      <c r="FK59" s="680"/>
      <c r="FL59" s="680"/>
      <c r="FM59" s="680"/>
      <c r="FN59" s="680"/>
      <c r="FO59" s="680"/>
      <c r="FP59" s="680"/>
      <c r="FQ59" s="680"/>
      <c r="FR59" s="680"/>
      <c r="FS59" s="680"/>
      <c r="FT59" s="680"/>
      <c r="FU59" s="680"/>
      <c r="FV59" s="680"/>
      <c r="FW59" s="680"/>
      <c r="FX59" s="680"/>
      <c r="FY59" s="680"/>
      <c r="FZ59" s="680"/>
      <c r="GA59" s="680"/>
      <c r="GB59" s="680"/>
      <c r="GC59" s="680"/>
    </row>
    <row r="60" spans="1:185" ht="18" customHeight="1">
      <c r="A60" s="675" t="s">
        <v>1120</v>
      </c>
      <c r="B60" s="680" t="s">
        <v>1549</v>
      </c>
      <c r="C60" s="681"/>
      <c r="D60" s="681"/>
      <c r="E60" s="681"/>
      <c r="F60" s="681"/>
      <c r="G60" s="681"/>
      <c r="H60" s="681">
        <v>6866</v>
      </c>
      <c r="I60" s="681"/>
      <c r="J60" s="680"/>
      <c r="K60" s="680"/>
      <c r="L60" s="589"/>
      <c r="M60" s="680"/>
      <c r="N60" s="680"/>
      <c r="O60" s="680"/>
      <c r="P60" s="680"/>
      <c r="Q60" s="680"/>
      <c r="R60" s="680"/>
      <c r="S60" s="680"/>
      <c r="T60" s="680"/>
      <c r="U60" s="680"/>
      <c r="V60" s="680"/>
      <c r="W60" s="680"/>
      <c r="X60" s="680"/>
      <c r="Y60" s="680"/>
      <c r="Z60" s="680"/>
      <c r="AA60" s="680"/>
      <c r="AB60" s="680"/>
      <c r="AC60" s="680"/>
      <c r="AD60" s="680"/>
      <c r="AE60" s="680"/>
      <c r="AF60" s="680"/>
      <c r="AG60" s="680"/>
      <c r="AH60" s="680"/>
      <c r="AI60" s="680"/>
      <c r="AJ60" s="680"/>
      <c r="AK60" s="680"/>
      <c r="AL60" s="680"/>
      <c r="AM60" s="680"/>
      <c r="AN60" s="680"/>
      <c r="AO60" s="680"/>
      <c r="AP60" s="680"/>
      <c r="AQ60" s="680"/>
      <c r="AR60" s="680"/>
      <c r="AS60" s="680"/>
      <c r="AT60" s="680"/>
      <c r="AU60" s="680"/>
      <c r="AV60" s="680"/>
      <c r="AW60" s="680"/>
      <c r="AX60" s="680"/>
      <c r="AY60" s="680"/>
      <c r="AZ60" s="680"/>
      <c r="BA60" s="680"/>
      <c r="BB60" s="680"/>
      <c r="BC60" s="680"/>
      <c r="BD60" s="680"/>
      <c r="BE60" s="680"/>
      <c r="BF60" s="680"/>
      <c r="BG60" s="680"/>
      <c r="BH60" s="680"/>
      <c r="BI60" s="680"/>
      <c r="BJ60" s="680"/>
      <c r="BK60" s="680"/>
      <c r="BL60" s="680"/>
      <c r="BM60" s="680"/>
      <c r="BN60" s="680"/>
      <c r="BO60" s="680"/>
      <c r="BP60" s="680"/>
      <c r="BQ60" s="680"/>
      <c r="BR60" s="680"/>
      <c r="BS60" s="680"/>
      <c r="BT60" s="680"/>
      <c r="BU60" s="680"/>
      <c r="BV60" s="680"/>
      <c r="BW60" s="680"/>
      <c r="BX60" s="680"/>
      <c r="BY60" s="680"/>
      <c r="BZ60" s="680"/>
      <c r="CA60" s="680"/>
      <c r="CB60" s="680"/>
      <c r="CC60" s="680"/>
      <c r="CD60" s="680"/>
      <c r="CE60" s="680"/>
      <c r="CF60" s="680"/>
      <c r="CG60" s="680"/>
      <c r="CH60" s="680"/>
      <c r="CI60" s="680"/>
      <c r="CJ60" s="680"/>
      <c r="CK60" s="680"/>
      <c r="CL60" s="680"/>
      <c r="CM60" s="680"/>
      <c r="CN60" s="680"/>
      <c r="CO60" s="680"/>
      <c r="CP60" s="680"/>
      <c r="CQ60" s="680"/>
      <c r="CR60" s="680"/>
      <c r="CS60" s="680"/>
      <c r="CT60" s="680"/>
      <c r="CU60" s="680"/>
      <c r="CV60" s="680"/>
      <c r="CW60" s="680"/>
      <c r="CX60" s="680"/>
      <c r="CY60" s="680"/>
      <c r="CZ60" s="680"/>
      <c r="DA60" s="680"/>
      <c r="DB60" s="680"/>
      <c r="DC60" s="680"/>
      <c r="DD60" s="680"/>
      <c r="DE60" s="680"/>
      <c r="DF60" s="680"/>
      <c r="DG60" s="680"/>
      <c r="DH60" s="680"/>
      <c r="DI60" s="680"/>
      <c r="DJ60" s="680"/>
      <c r="DK60" s="680"/>
      <c r="DL60" s="680"/>
      <c r="DM60" s="680"/>
      <c r="DN60" s="680"/>
      <c r="DO60" s="680"/>
      <c r="DP60" s="680"/>
      <c r="DQ60" s="680"/>
      <c r="DR60" s="680"/>
      <c r="DS60" s="680"/>
      <c r="DT60" s="680"/>
      <c r="DU60" s="680"/>
      <c r="DV60" s="680"/>
      <c r="DW60" s="680"/>
      <c r="DX60" s="680"/>
      <c r="DY60" s="680"/>
      <c r="DZ60" s="680"/>
      <c r="EA60" s="680"/>
      <c r="EB60" s="680"/>
      <c r="EC60" s="680"/>
      <c r="ED60" s="680"/>
      <c r="EE60" s="680"/>
      <c r="EF60" s="680"/>
      <c r="EG60" s="680"/>
      <c r="EH60" s="680"/>
      <c r="EI60" s="680"/>
      <c r="EJ60" s="680"/>
      <c r="EK60" s="680"/>
      <c r="EL60" s="680"/>
      <c r="EM60" s="680"/>
      <c r="EN60" s="680"/>
      <c r="EO60" s="680"/>
      <c r="EP60" s="680"/>
      <c r="EQ60" s="680"/>
      <c r="ER60" s="680"/>
      <c r="ES60" s="680"/>
      <c r="ET60" s="680"/>
      <c r="EU60" s="680"/>
      <c r="EV60" s="680"/>
      <c r="EW60" s="680"/>
      <c r="EX60" s="680"/>
      <c r="EY60" s="680"/>
      <c r="EZ60" s="680"/>
      <c r="FA60" s="680"/>
      <c r="FB60" s="680"/>
      <c r="FC60" s="680"/>
      <c r="FD60" s="680"/>
      <c r="FE60" s="680"/>
      <c r="FF60" s="680"/>
      <c r="FG60" s="680"/>
      <c r="FH60" s="680"/>
      <c r="FI60" s="680"/>
      <c r="FJ60" s="680"/>
      <c r="FK60" s="680"/>
      <c r="FL60" s="680"/>
      <c r="FM60" s="680"/>
      <c r="FN60" s="680"/>
      <c r="FO60" s="680"/>
      <c r="FP60" s="680"/>
      <c r="FQ60" s="680"/>
      <c r="FR60" s="680"/>
      <c r="FS60" s="680"/>
      <c r="FT60" s="680"/>
      <c r="FU60" s="680"/>
      <c r="FV60" s="680"/>
      <c r="FW60" s="680"/>
      <c r="FX60" s="680"/>
      <c r="FY60" s="680"/>
      <c r="FZ60" s="680"/>
      <c r="GA60" s="680"/>
      <c r="GB60" s="680"/>
      <c r="GC60" s="680"/>
    </row>
    <row r="61" spans="1:185" ht="18" customHeight="1">
      <c r="A61" s="675" t="s">
        <v>1123</v>
      </c>
      <c r="B61" s="680" t="s">
        <v>1550</v>
      </c>
      <c r="C61" s="681"/>
      <c r="D61" s="681"/>
      <c r="E61" s="681"/>
      <c r="F61" s="681"/>
      <c r="G61" s="681"/>
      <c r="H61" s="681">
        <v>4500</v>
      </c>
      <c r="I61" s="681">
        <v>4500</v>
      </c>
      <c r="J61" s="680"/>
      <c r="K61" s="680"/>
      <c r="L61" s="589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  <c r="AT61" s="680"/>
      <c r="AU61" s="680"/>
      <c r="AV61" s="680"/>
      <c r="AW61" s="680"/>
      <c r="AX61" s="680"/>
      <c r="AY61" s="680"/>
      <c r="AZ61" s="680"/>
      <c r="BA61" s="680"/>
      <c r="BB61" s="680"/>
      <c r="BC61" s="680"/>
      <c r="BD61" s="680"/>
      <c r="BE61" s="680"/>
      <c r="BF61" s="680"/>
      <c r="BG61" s="680"/>
      <c r="BH61" s="680"/>
      <c r="BI61" s="680"/>
      <c r="BJ61" s="680"/>
      <c r="BK61" s="680"/>
      <c r="BL61" s="680"/>
      <c r="BM61" s="680"/>
      <c r="BN61" s="680"/>
      <c r="BO61" s="680"/>
      <c r="BP61" s="680"/>
      <c r="BQ61" s="680"/>
      <c r="BR61" s="680"/>
      <c r="BS61" s="680"/>
      <c r="BT61" s="680"/>
      <c r="BU61" s="680"/>
      <c r="BV61" s="680"/>
      <c r="BW61" s="680"/>
      <c r="BX61" s="680"/>
      <c r="BY61" s="680"/>
      <c r="BZ61" s="680"/>
      <c r="CA61" s="680"/>
      <c r="CB61" s="680"/>
      <c r="CC61" s="680"/>
      <c r="CD61" s="680"/>
      <c r="CE61" s="680"/>
      <c r="CF61" s="680"/>
      <c r="CG61" s="680"/>
      <c r="CH61" s="680"/>
      <c r="CI61" s="680"/>
      <c r="CJ61" s="680"/>
      <c r="CK61" s="680"/>
      <c r="CL61" s="680"/>
      <c r="CM61" s="680"/>
      <c r="CN61" s="680"/>
      <c r="CO61" s="680"/>
      <c r="CP61" s="680"/>
      <c r="CQ61" s="680"/>
      <c r="CR61" s="680"/>
      <c r="CS61" s="680"/>
      <c r="CT61" s="680"/>
      <c r="CU61" s="680"/>
      <c r="CV61" s="680"/>
      <c r="CW61" s="680"/>
      <c r="CX61" s="680"/>
      <c r="CY61" s="680"/>
      <c r="CZ61" s="680"/>
      <c r="DA61" s="680"/>
      <c r="DB61" s="680"/>
      <c r="DC61" s="680"/>
      <c r="DD61" s="680"/>
      <c r="DE61" s="680"/>
      <c r="DF61" s="680"/>
      <c r="DG61" s="680"/>
      <c r="DH61" s="680"/>
      <c r="DI61" s="680"/>
      <c r="DJ61" s="680"/>
      <c r="DK61" s="680"/>
      <c r="DL61" s="680"/>
      <c r="DM61" s="680"/>
      <c r="DN61" s="680"/>
      <c r="DO61" s="680"/>
      <c r="DP61" s="680"/>
      <c r="DQ61" s="680"/>
      <c r="DR61" s="680"/>
      <c r="DS61" s="680"/>
      <c r="DT61" s="680"/>
      <c r="DU61" s="680"/>
      <c r="DV61" s="680"/>
      <c r="DW61" s="680"/>
      <c r="DX61" s="680"/>
      <c r="DY61" s="680"/>
      <c r="DZ61" s="680"/>
      <c r="EA61" s="680"/>
      <c r="EB61" s="680"/>
      <c r="EC61" s="680"/>
      <c r="ED61" s="680"/>
      <c r="EE61" s="680"/>
      <c r="EF61" s="680"/>
      <c r="EG61" s="680"/>
      <c r="EH61" s="680"/>
      <c r="EI61" s="680"/>
      <c r="EJ61" s="680"/>
      <c r="EK61" s="680"/>
      <c r="EL61" s="680"/>
      <c r="EM61" s="680"/>
      <c r="EN61" s="680"/>
      <c r="EO61" s="680"/>
      <c r="EP61" s="680"/>
      <c r="EQ61" s="680"/>
      <c r="ER61" s="680"/>
      <c r="ES61" s="680"/>
      <c r="ET61" s="680"/>
      <c r="EU61" s="680"/>
      <c r="EV61" s="680"/>
      <c r="EW61" s="680"/>
      <c r="EX61" s="680"/>
      <c r="EY61" s="680"/>
      <c r="EZ61" s="680"/>
      <c r="FA61" s="680"/>
      <c r="FB61" s="680"/>
      <c r="FC61" s="680"/>
      <c r="FD61" s="680"/>
      <c r="FE61" s="680"/>
      <c r="FF61" s="680"/>
      <c r="FG61" s="680"/>
      <c r="FH61" s="680"/>
      <c r="FI61" s="680"/>
      <c r="FJ61" s="680"/>
      <c r="FK61" s="680"/>
      <c r="FL61" s="680"/>
      <c r="FM61" s="680"/>
      <c r="FN61" s="680"/>
      <c r="FO61" s="680"/>
      <c r="FP61" s="680"/>
      <c r="FQ61" s="680"/>
      <c r="FR61" s="680"/>
      <c r="FS61" s="680"/>
      <c r="FT61" s="680"/>
      <c r="FU61" s="680"/>
      <c r="FV61" s="680"/>
      <c r="FW61" s="680"/>
      <c r="FX61" s="680"/>
      <c r="FY61" s="680"/>
      <c r="FZ61" s="680"/>
      <c r="GA61" s="680"/>
      <c r="GB61" s="680"/>
      <c r="GC61" s="680"/>
    </row>
    <row r="62" spans="1:185" ht="18" customHeight="1">
      <c r="A62" s="675" t="s">
        <v>1126</v>
      </c>
      <c r="B62" s="680" t="s">
        <v>1243</v>
      </c>
      <c r="C62" s="681"/>
      <c r="D62" s="681"/>
      <c r="E62" s="681"/>
      <c r="F62" s="681"/>
      <c r="G62" s="681"/>
      <c r="H62" s="681">
        <v>4035</v>
      </c>
      <c r="I62" s="681">
        <v>2896</v>
      </c>
      <c r="J62" s="680"/>
      <c r="K62" s="680"/>
      <c r="L62" s="589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680"/>
      <c r="AC62" s="680"/>
      <c r="AD62" s="680"/>
      <c r="AE62" s="680"/>
      <c r="AF62" s="680"/>
      <c r="AG62" s="680"/>
      <c r="AH62" s="680"/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0"/>
      <c r="BF62" s="680"/>
      <c r="BG62" s="680"/>
      <c r="BH62" s="680"/>
      <c r="BI62" s="680"/>
      <c r="BJ62" s="680"/>
      <c r="BK62" s="680"/>
      <c r="BL62" s="680"/>
      <c r="BM62" s="680"/>
      <c r="BN62" s="680"/>
      <c r="BO62" s="680"/>
      <c r="BP62" s="680"/>
      <c r="BQ62" s="680"/>
      <c r="BR62" s="680"/>
      <c r="BS62" s="680"/>
      <c r="BT62" s="680"/>
      <c r="BU62" s="680"/>
      <c r="BV62" s="680"/>
      <c r="BW62" s="680"/>
      <c r="BX62" s="680"/>
      <c r="BY62" s="680"/>
      <c r="BZ62" s="680"/>
      <c r="CA62" s="680"/>
      <c r="CB62" s="680"/>
      <c r="CC62" s="680"/>
      <c r="CD62" s="680"/>
      <c r="CE62" s="680"/>
      <c r="CF62" s="680"/>
      <c r="CG62" s="680"/>
      <c r="CH62" s="680"/>
      <c r="CI62" s="680"/>
      <c r="CJ62" s="680"/>
      <c r="CK62" s="680"/>
      <c r="CL62" s="680"/>
      <c r="CM62" s="680"/>
      <c r="CN62" s="680"/>
      <c r="CO62" s="680"/>
      <c r="CP62" s="680"/>
      <c r="CQ62" s="680"/>
      <c r="CR62" s="680"/>
      <c r="CS62" s="680"/>
      <c r="CT62" s="680"/>
      <c r="CU62" s="680"/>
      <c r="CV62" s="680"/>
      <c r="CW62" s="680"/>
      <c r="CX62" s="680"/>
      <c r="CY62" s="680"/>
      <c r="CZ62" s="680"/>
      <c r="DA62" s="680"/>
      <c r="DB62" s="680"/>
      <c r="DC62" s="680"/>
      <c r="DD62" s="680"/>
      <c r="DE62" s="680"/>
      <c r="DF62" s="680"/>
      <c r="DG62" s="680"/>
      <c r="DH62" s="680"/>
      <c r="DI62" s="680"/>
      <c r="DJ62" s="680"/>
      <c r="DK62" s="680"/>
      <c r="DL62" s="680"/>
      <c r="DM62" s="680"/>
      <c r="DN62" s="680"/>
      <c r="DO62" s="680"/>
      <c r="DP62" s="680"/>
      <c r="DQ62" s="680"/>
      <c r="DR62" s="680"/>
      <c r="DS62" s="680"/>
      <c r="DT62" s="680"/>
      <c r="DU62" s="680"/>
      <c r="DV62" s="680"/>
      <c r="DW62" s="680"/>
      <c r="DX62" s="680"/>
      <c r="DY62" s="680"/>
      <c r="DZ62" s="680"/>
      <c r="EA62" s="680"/>
      <c r="EB62" s="680"/>
      <c r="EC62" s="680"/>
      <c r="ED62" s="680"/>
      <c r="EE62" s="680"/>
      <c r="EF62" s="680"/>
      <c r="EG62" s="680"/>
      <c r="EH62" s="680"/>
      <c r="EI62" s="680"/>
      <c r="EJ62" s="680"/>
      <c r="EK62" s="680"/>
      <c r="EL62" s="680"/>
      <c r="EM62" s="680"/>
      <c r="EN62" s="680"/>
      <c r="EO62" s="680"/>
      <c r="EP62" s="680"/>
      <c r="EQ62" s="680"/>
      <c r="ER62" s="680"/>
      <c r="ES62" s="680"/>
      <c r="ET62" s="680"/>
      <c r="EU62" s="680"/>
      <c r="EV62" s="680"/>
      <c r="EW62" s="680"/>
      <c r="EX62" s="680"/>
      <c r="EY62" s="680"/>
      <c r="EZ62" s="680"/>
      <c r="FA62" s="680"/>
      <c r="FB62" s="680"/>
      <c r="FC62" s="680"/>
      <c r="FD62" s="680"/>
      <c r="FE62" s="680"/>
      <c r="FF62" s="680"/>
      <c r="FG62" s="680"/>
      <c r="FH62" s="680"/>
      <c r="FI62" s="680"/>
      <c r="FJ62" s="680"/>
      <c r="FK62" s="680"/>
      <c r="FL62" s="680"/>
      <c r="FM62" s="680"/>
      <c r="FN62" s="680"/>
      <c r="FO62" s="680"/>
      <c r="FP62" s="680"/>
      <c r="FQ62" s="680"/>
      <c r="FR62" s="680"/>
      <c r="FS62" s="680"/>
      <c r="FT62" s="680"/>
      <c r="FU62" s="680"/>
      <c r="FV62" s="680"/>
      <c r="FW62" s="680"/>
      <c r="FX62" s="680"/>
      <c r="FY62" s="680"/>
      <c r="FZ62" s="680"/>
      <c r="GA62" s="680"/>
      <c r="GB62" s="680"/>
      <c r="GC62" s="680"/>
    </row>
    <row r="63" spans="1:185" ht="18" customHeight="1">
      <c r="A63" s="675" t="s">
        <v>1129</v>
      </c>
      <c r="B63" s="680" t="s">
        <v>1551</v>
      </c>
      <c r="C63" s="681"/>
      <c r="D63" s="681"/>
      <c r="E63" s="681"/>
      <c r="F63" s="681"/>
      <c r="G63" s="681"/>
      <c r="H63" s="681">
        <v>4829</v>
      </c>
      <c r="I63" s="681">
        <v>4829</v>
      </c>
      <c r="J63" s="680"/>
      <c r="K63" s="680"/>
      <c r="L63" s="589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680"/>
      <c r="CB63" s="680"/>
      <c r="CC63" s="680"/>
      <c r="CD63" s="680"/>
      <c r="CE63" s="680"/>
      <c r="CF63" s="680"/>
      <c r="CG63" s="680"/>
      <c r="CH63" s="680"/>
      <c r="CI63" s="680"/>
      <c r="CJ63" s="680"/>
      <c r="CK63" s="680"/>
      <c r="CL63" s="680"/>
      <c r="CM63" s="680"/>
      <c r="CN63" s="680"/>
      <c r="CO63" s="680"/>
      <c r="CP63" s="680"/>
      <c r="CQ63" s="680"/>
      <c r="CR63" s="680"/>
      <c r="CS63" s="680"/>
      <c r="CT63" s="680"/>
      <c r="CU63" s="680"/>
      <c r="CV63" s="680"/>
      <c r="CW63" s="680"/>
      <c r="CX63" s="680"/>
      <c r="CY63" s="680"/>
      <c r="CZ63" s="680"/>
      <c r="DA63" s="680"/>
      <c r="DB63" s="680"/>
      <c r="DC63" s="680"/>
      <c r="DD63" s="680"/>
      <c r="DE63" s="680"/>
      <c r="DF63" s="680"/>
      <c r="DG63" s="680"/>
      <c r="DH63" s="680"/>
      <c r="DI63" s="680"/>
      <c r="DJ63" s="680"/>
      <c r="DK63" s="680"/>
      <c r="DL63" s="680"/>
      <c r="DM63" s="680"/>
      <c r="DN63" s="680"/>
      <c r="DO63" s="680"/>
      <c r="DP63" s="680"/>
      <c r="DQ63" s="680"/>
      <c r="DR63" s="680"/>
      <c r="DS63" s="680"/>
      <c r="DT63" s="680"/>
      <c r="DU63" s="680"/>
      <c r="DV63" s="680"/>
      <c r="DW63" s="680"/>
      <c r="DX63" s="680"/>
      <c r="DY63" s="680"/>
      <c r="DZ63" s="680"/>
      <c r="EA63" s="680"/>
      <c r="EB63" s="680"/>
      <c r="EC63" s="680"/>
      <c r="ED63" s="680"/>
      <c r="EE63" s="680"/>
      <c r="EF63" s="680"/>
      <c r="EG63" s="680"/>
      <c r="EH63" s="680"/>
      <c r="EI63" s="680"/>
      <c r="EJ63" s="680"/>
      <c r="EK63" s="680"/>
      <c r="EL63" s="680"/>
      <c r="EM63" s="680"/>
      <c r="EN63" s="680"/>
      <c r="EO63" s="680"/>
      <c r="EP63" s="680"/>
      <c r="EQ63" s="680"/>
      <c r="ER63" s="680"/>
      <c r="ES63" s="680"/>
      <c r="ET63" s="680"/>
      <c r="EU63" s="680"/>
      <c r="EV63" s="680"/>
      <c r="EW63" s="680"/>
      <c r="EX63" s="680"/>
      <c r="EY63" s="680"/>
      <c r="EZ63" s="680"/>
      <c r="FA63" s="680"/>
      <c r="FB63" s="680"/>
      <c r="FC63" s="680"/>
      <c r="FD63" s="680"/>
      <c r="FE63" s="680"/>
      <c r="FF63" s="680"/>
      <c r="FG63" s="680"/>
      <c r="FH63" s="680"/>
      <c r="FI63" s="680"/>
      <c r="FJ63" s="680"/>
      <c r="FK63" s="680"/>
      <c r="FL63" s="680"/>
      <c r="FM63" s="680"/>
      <c r="FN63" s="680"/>
      <c r="FO63" s="680"/>
      <c r="FP63" s="680"/>
      <c r="FQ63" s="680"/>
      <c r="FR63" s="680"/>
      <c r="FS63" s="680"/>
      <c r="FT63" s="680"/>
      <c r="FU63" s="680"/>
      <c r="FV63" s="680"/>
      <c r="FW63" s="680"/>
      <c r="FX63" s="680"/>
      <c r="FY63" s="680"/>
      <c r="FZ63" s="680"/>
      <c r="GA63" s="680"/>
      <c r="GB63" s="680"/>
      <c r="GC63" s="680"/>
    </row>
    <row r="64" spans="1:185" ht="18" customHeight="1">
      <c r="A64" s="675" t="s">
        <v>1132</v>
      </c>
      <c r="B64" s="680" t="s">
        <v>1552</v>
      </c>
      <c r="C64" s="681"/>
      <c r="D64" s="681"/>
      <c r="E64" s="681"/>
      <c r="F64" s="681"/>
      <c r="G64" s="681"/>
      <c r="H64" s="681">
        <v>2125</v>
      </c>
      <c r="I64" s="681">
        <v>2125</v>
      </c>
      <c r="J64" s="680"/>
      <c r="K64" s="680"/>
      <c r="L64" s="589"/>
      <c r="M64" s="680"/>
      <c r="N64" s="680"/>
      <c r="O64" s="680"/>
      <c r="P64" s="680"/>
      <c r="Q64" s="680"/>
      <c r="R64" s="680"/>
      <c r="S64" s="680"/>
      <c r="T64" s="680"/>
      <c r="U64" s="680"/>
      <c r="V64" s="680"/>
      <c r="W64" s="680"/>
      <c r="X64" s="680"/>
      <c r="Y64" s="680"/>
      <c r="Z64" s="680"/>
      <c r="AA64" s="680"/>
      <c r="AB64" s="680"/>
      <c r="AC64" s="680"/>
      <c r="AD64" s="680"/>
      <c r="AE64" s="680"/>
      <c r="AF64" s="680"/>
      <c r="AG64" s="680"/>
      <c r="AH64" s="680"/>
      <c r="AI64" s="680"/>
      <c r="AJ64" s="680"/>
      <c r="AK64" s="680"/>
      <c r="AL64" s="680"/>
      <c r="AM64" s="680"/>
      <c r="AN64" s="680"/>
      <c r="AO64" s="680"/>
      <c r="AP64" s="680"/>
      <c r="AQ64" s="680"/>
      <c r="AR64" s="680"/>
      <c r="AS64" s="680"/>
      <c r="AT64" s="680"/>
      <c r="AU64" s="680"/>
      <c r="AV64" s="680"/>
      <c r="AW64" s="680"/>
      <c r="AX64" s="680"/>
      <c r="AY64" s="680"/>
      <c r="AZ64" s="680"/>
      <c r="BA64" s="680"/>
      <c r="BB64" s="680"/>
      <c r="BC64" s="680"/>
      <c r="BD64" s="680"/>
      <c r="BE64" s="680"/>
      <c r="BF64" s="680"/>
      <c r="BG64" s="680"/>
      <c r="BH64" s="680"/>
      <c r="BI64" s="680"/>
      <c r="BJ64" s="680"/>
      <c r="BK64" s="680"/>
      <c r="BL64" s="680"/>
      <c r="BM64" s="680"/>
      <c r="BN64" s="680"/>
      <c r="BO64" s="680"/>
      <c r="BP64" s="680"/>
      <c r="BQ64" s="680"/>
      <c r="BR64" s="680"/>
      <c r="BS64" s="680"/>
      <c r="BT64" s="680"/>
      <c r="BU64" s="680"/>
      <c r="BV64" s="680"/>
      <c r="BW64" s="680"/>
      <c r="BX64" s="680"/>
      <c r="BY64" s="680"/>
      <c r="BZ64" s="680"/>
      <c r="CA64" s="680"/>
      <c r="CB64" s="680"/>
      <c r="CC64" s="680"/>
      <c r="CD64" s="680"/>
      <c r="CE64" s="680"/>
      <c r="CF64" s="680"/>
      <c r="CG64" s="680"/>
      <c r="CH64" s="680"/>
      <c r="CI64" s="680"/>
      <c r="CJ64" s="680"/>
      <c r="CK64" s="680"/>
      <c r="CL64" s="680"/>
      <c r="CM64" s="680"/>
      <c r="CN64" s="680"/>
      <c r="CO64" s="680"/>
      <c r="CP64" s="680"/>
      <c r="CQ64" s="680"/>
      <c r="CR64" s="680"/>
      <c r="CS64" s="680"/>
      <c r="CT64" s="680"/>
      <c r="CU64" s="680"/>
      <c r="CV64" s="680"/>
      <c r="CW64" s="680"/>
      <c r="CX64" s="680"/>
      <c r="CY64" s="680"/>
      <c r="CZ64" s="680"/>
      <c r="DA64" s="680"/>
      <c r="DB64" s="680"/>
      <c r="DC64" s="680"/>
      <c r="DD64" s="680"/>
      <c r="DE64" s="680"/>
      <c r="DF64" s="680"/>
      <c r="DG64" s="680"/>
      <c r="DH64" s="680"/>
      <c r="DI64" s="680"/>
      <c r="DJ64" s="680"/>
      <c r="DK64" s="680"/>
      <c r="DL64" s="680"/>
      <c r="DM64" s="680"/>
      <c r="DN64" s="680"/>
      <c r="DO64" s="680"/>
      <c r="DP64" s="680"/>
      <c r="DQ64" s="680"/>
      <c r="DR64" s="680"/>
      <c r="DS64" s="680"/>
      <c r="DT64" s="680"/>
      <c r="DU64" s="680"/>
      <c r="DV64" s="680"/>
      <c r="DW64" s="680"/>
      <c r="DX64" s="680"/>
      <c r="DY64" s="680"/>
      <c r="DZ64" s="680"/>
      <c r="EA64" s="680"/>
      <c r="EB64" s="680"/>
      <c r="EC64" s="680"/>
      <c r="ED64" s="680"/>
      <c r="EE64" s="680"/>
      <c r="EF64" s="680"/>
      <c r="EG64" s="680"/>
      <c r="EH64" s="680"/>
      <c r="EI64" s="680"/>
      <c r="EJ64" s="680"/>
      <c r="EK64" s="680"/>
      <c r="EL64" s="680"/>
      <c r="EM64" s="680"/>
      <c r="EN64" s="680"/>
      <c r="EO64" s="680"/>
      <c r="EP64" s="680"/>
      <c r="EQ64" s="680"/>
      <c r="ER64" s="680"/>
      <c r="ES64" s="680"/>
      <c r="ET64" s="680"/>
      <c r="EU64" s="680"/>
      <c r="EV64" s="680"/>
      <c r="EW64" s="680"/>
      <c r="EX64" s="680"/>
      <c r="EY64" s="680"/>
      <c r="EZ64" s="680"/>
      <c r="FA64" s="680"/>
      <c r="FB64" s="680"/>
      <c r="FC64" s="680"/>
      <c r="FD64" s="680"/>
      <c r="FE64" s="680"/>
      <c r="FF64" s="680"/>
      <c r="FG64" s="680"/>
      <c r="FH64" s="680"/>
      <c r="FI64" s="680"/>
      <c r="FJ64" s="680"/>
      <c r="FK64" s="680"/>
      <c r="FL64" s="680"/>
      <c r="FM64" s="680"/>
      <c r="FN64" s="680"/>
      <c r="FO64" s="680"/>
      <c r="FP64" s="680"/>
      <c r="FQ64" s="680"/>
      <c r="FR64" s="680"/>
      <c r="FS64" s="680"/>
      <c r="FT64" s="680"/>
      <c r="FU64" s="680"/>
      <c r="FV64" s="680"/>
      <c r="FW64" s="680"/>
      <c r="FX64" s="680"/>
      <c r="FY64" s="680"/>
      <c r="FZ64" s="680"/>
      <c r="GA64" s="680"/>
      <c r="GB64" s="680"/>
      <c r="GC64" s="680"/>
    </row>
    <row r="65" spans="1:185" ht="18" customHeight="1">
      <c r="A65" s="675" t="s">
        <v>1135</v>
      </c>
      <c r="B65" s="680" t="s">
        <v>1553</v>
      </c>
      <c r="C65" s="681"/>
      <c r="D65" s="681"/>
      <c r="E65" s="681"/>
      <c r="F65" s="681"/>
      <c r="G65" s="681"/>
      <c r="H65" s="682">
        <v>43</v>
      </c>
      <c r="I65" s="682">
        <v>43</v>
      </c>
      <c r="J65" s="680"/>
      <c r="K65" s="680"/>
      <c r="L65" s="589"/>
      <c r="M65" s="680"/>
      <c r="N65" s="680"/>
      <c r="O65" s="680"/>
      <c r="P65" s="680"/>
      <c r="Q65" s="680"/>
      <c r="R65" s="680"/>
      <c r="S65" s="680"/>
      <c r="T65" s="680"/>
      <c r="U65" s="680"/>
      <c r="V65" s="680"/>
      <c r="W65" s="680"/>
      <c r="X65" s="680"/>
      <c r="Y65" s="680"/>
      <c r="Z65" s="680"/>
      <c r="AA65" s="680"/>
      <c r="AB65" s="680"/>
      <c r="AC65" s="680"/>
      <c r="AD65" s="680"/>
      <c r="AE65" s="680"/>
      <c r="AF65" s="680"/>
      <c r="AG65" s="680"/>
      <c r="AH65" s="680"/>
      <c r="AI65" s="680"/>
      <c r="AJ65" s="680"/>
      <c r="AK65" s="680"/>
      <c r="AL65" s="680"/>
      <c r="AM65" s="680"/>
      <c r="AN65" s="680"/>
      <c r="AO65" s="680"/>
      <c r="AP65" s="680"/>
      <c r="AQ65" s="680"/>
      <c r="AR65" s="680"/>
      <c r="AS65" s="680"/>
      <c r="AT65" s="680"/>
      <c r="AU65" s="680"/>
      <c r="AV65" s="680"/>
      <c r="AW65" s="680"/>
      <c r="AX65" s="680"/>
      <c r="AY65" s="680"/>
      <c r="AZ65" s="680"/>
      <c r="BA65" s="680"/>
      <c r="BB65" s="680"/>
      <c r="BC65" s="680"/>
      <c r="BD65" s="680"/>
      <c r="BE65" s="680"/>
      <c r="BF65" s="680"/>
      <c r="BG65" s="680"/>
      <c r="BH65" s="680"/>
      <c r="BI65" s="680"/>
      <c r="BJ65" s="680"/>
      <c r="BK65" s="680"/>
      <c r="BL65" s="680"/>
      <c r="BM65" s="680"/>
      <c r="BN65" s="680"/>
      <c r="BO65" s="680"/>
      <c r="BP65" s="680"/>
      <c r="BQ65" s="680"/>
      <c r="BR65" s="680"/>
      <c r="BS65" s="680"/>
      <c r="BT65" s="680"/>
      <c r="BU65" s="680"/>
      <c r="BV65" s="680"/>
      <c r="BW65" s="680"/>
      <c r="BX65" s="680"/>
      <c r="BY65" s="680"/>
      <c r="BZ65" s="680"/>
      <c r="CA65" s="680"/>
      <c r="CB65" s="680"/>
      <c r="CC65" s="680"/>
      <c r="CD65" s="680"/>
      <c r="CE65" s="680"/>
      <c r="CF65" s="680"/>
      <c r="CG65" s="680"/>
      <c r="CH65" s="680"/>
      <c r="CI65" s="680"/>
      <c r="CJ65" s="680"/>
      <c r="CK65" s="680"/>
      <c r="CL65" s="680"/>
      <c r="CM65" s="680"/>
      <c r="CN65" s="680"/>
      <c r="CO65" s="680"/>
      <c r="CP65" s="680"/>
      <c r="CQ65" s="680"/>
      <c r="CR65" s="680"/>
      <c r="CS65" s="680"/>
      <c r="CT65" s="680"/>
      <c r="CU65" s="680"/>
      <c r="CV65" s="680"/>
      <c r="CW65" s="680"/>
      <c r="CX65" s="680"/>
      <c r="CY65" s="680"/>
      <c r="CZ65" s="680"/>
      <c r="DA65" s="680"/>
      <c r="DB65" s="680"/>
      <c r="DC65" s="680"/>
      <c r="DD65" s="680"/>
      <c r="DE65" s="680"/>
      <c r="DF65" s="680"/>
      <c r="DG65" s="680"/>
      <c r="DH65" s="680"/>
      <c r="DI65" s="680"/>
      <c r="DJ65" s="680"/>
      <c r="DK65" s="680"/>
      <c r="DL65" s="680"/>
      <c r="DM65" s="680"/>
      <c r="DN65" s="680"/>
      <c r="DO65" s="680"/>
      <c r="DP65" s="680"/>
      <c r="DQ65" s="680"/>
      <c r="DR65" s="680"/>
      <c r="DS65" s="680"/>
      <c r="DT65" s="680"/>
      <c r="DU65" s="680"/>
      <c r="DV65" s="680"/>
      <c r="DW65" s="680"/>
      <c r="DX65" s="680"/>
      <c r="DY65" s="680"/>
      <c r="DZ65" s="680"/>
      <c r="EA65" s="680"/>
      <c r="EB65" s="680"/>
      <c r="EC65" s="680"/>
      <c r="ED65" s="680"/>
      <c r="EE65" s="680"/>
      <c r="EF65" s="680"/>
      <c r="EG65" s="680"/>
      <c r="EH65" s="680"/>
      <c r="EI65" s="680"/>
      <c r="EJ65" s="680"/>
      <c r="EK65" s="680"/>
      <c r="EL65" s="680"/>
      <c r="EM65" s="680"/>
      <c r="EN65" s="680"/>
      <c r="EO65" s="680"/>
      <c r="EP65" s="680"/>
      <c r="EQ65" s="680"/>
      <c r="ER65" s="680"/>
      <c r="ES65" s="680"/>
      <c r="ET65" s="680"/>
      <c r="EU65" s="680"/>
      <c r="EV65" s="680"/>
      <c r="EW65" s="680"/>
      <c r="EX65" s="680"/>
      <c r="EY65" s="680"/>
      <c r="EZ65" s="680"/>
      <c r="FA65" s="680"/>
      <c r="FB65" s="680"/>
      <c r="FC65" s="680"/>
      <c r="FD65" s="680"/>
      <c r="FE65" s="680"/>
      <c r="FF65" s="680"/>
      <c r="FG65" s="680"/>
      <c r="FH65" s="680"/>
      <c r="FI65" s="680"/>
      <c r="FJ65" s="680"/>
      <c r="FK65" s="680"/>
      <c r="FL65" s="680"/>
      <c r="FM65" s="680"/>
      <c r="FN65" s="680"/>
      <c r="FO65" s="680"/>
      <c r="FP65" s="680"/>
      <c r="FQ65" s="680"/>
      <c r="FR65" s="680"/>
      <c r="FS65" s="680"/>
      <c r="FT65" s="680"/>
      <c r="FU65" s="680"/>
      <c r="FV65" s="680"/>
      <c r="FW65" s="680"/>
      <c r="FX65" s="680"/>
      <c r="FY65" s="680"/>
      <c r="FZ65" s="680"/>
      <c r="GA65" s="680"/>
      <c r="GB65" s="680"/>
      <c r="GC65" s="680"/>
    </row>
    <row r="66" spans="1:185" ht="26.25" customHeight="1">
      <c r="A66" s="675" t="s">
        <v>1138</v>
      </c>
      <c r="B66" s="683" t="s">
        <v>1554</v>
      </c>
      <c r="C66" s="681"/>
      <c r="D66" s="681"/>
      <c r="E66" s="681"/>
      <c r="F66" s="681"/>
      <c r="G66" s="681"/>
      <c r="H66" s="681">
        <v>19905</v>
      </c>
      <c r="I66" s="681">
        <v>7306</v>
      </c>
      <c r="J66" s="680"/>
      <c r="K66" s="680"/>
      <c r="L66" s="589"/>
      <c r="M66" s="680"/>
      <c r="N66" s="680"/>
      <c r="O66" s="680"/>
      <c r="P66" s="680"/>
      <c r="Q66" s="680"/>
      <c r="R66" s="680"/>
      <c r="S66" s="680"/>
      <c r="T66" s="680"/>
      <c r="U66" s="680"/>
      <c r="V66" s="680"/>
      <c r="W66" s="680"/>
      <c r="X66" s="680"/>
      <c r="Y66" s="680"/>
      <c r="Z66" s="680"/>
      <c r="AA66" s="680"/>
      <c r="AB66" s="680"/>
      <c r="AC66" s="680"/>
      <c r="AD66" s="680"/>
      <c r="AE66" s="680"/>
      <c r="AF66" s="680"/>
      <c r="AG66" s="680"/>
      <c r="AH66" s="680"/>
      <c r="AI66" s="680"/>
      <c r="AJ66" s="680"/>
      <c r="AK66" s="680"/>
      <c r="AL66" s="680"/>
      <c r="AM66" s="680"/>
      <c r="AN66" s="680"/>
      <c r="AO66" s="680"/>
      <c r="AP66" s="680"/>
      <c r="AQ66" s="680"/>
      <c r="AR66" s="680"/>
      <c r="AS66" s="680"/>
      <c r="AT66" s="680"/>
      <c r="AU66" s="680"/>
      <c r="AV66" s="680"/>
      <c r="AW66" s="680"/>
      <c r="AX66" s="680"/>
      <c r="AY66" s="680"/>
      <c r="AZ66" s="680"/>
      <c r="BA66" s="680"/>
      <c r="BB66" s="680"/>
      <c r="BC66" s="680"/>
      <c r="BD66" s="680"/>
      <c r="BE66" s="680"/>
      <c r="BF66" s="680"/>
      <c r="BG66" s="680"/>
      <c r="BH66" s="680"/>
      <c r="BI66" s="680"/>
      <c r="BJ66" s="680"/>
      <c r="BK66" s="680"/>
      <c r="BL66" s="680"/>
      <c r="BM66" s="680"/>
      <c r="BN66" s="680"/>
      <c r="BO66" s="680"/>
      <c r="BP66" s="680"/>
      <c r="BQ66" s="680"/>
      <c r="BR66" s="680"/>
      <c r="BS66" s="680"/>
      <c r="BT66" s="680"/>
      <c r="BU66" s="680"/>
      <c r="BV66" s="680"/>
      <c r="BW66" s="680"/>
      <c r="BX66" s="680"/>
      <c r="BY66" s="680"/>
      <c r="BZ66" s="680"/>
      <c r="CA66" s="680"/>
      <c r="CB66" s="680"/>
      <c r="CC66" s="680"/>
      <c r="CD66" s="680"/>
      <c r="CE66" s="680"/>
      <c r="CF66" s="680"/>
      <c r="CG66" s="680"/>
      <c r="CH66" s="680"/>
      <c r="CI66" s="680"/>
      <c r="CJ66" s="680"/>
      <c r="CK66" s="680"/>
      <c r="CL66" s="680"/>
      <c r="CM66" s="680"/>
      <c r="CN66" s="680"/>
      <c r="CO66" s="680"/>
      <c r="CP66" s="680"/>
      <c r="CQ66" s="680"/>
      <c r="CR66" s="680"/>
      <c r="CS66" s="680"/>
      <c r="CT66" s="680"/>
      <c r="CU66" s="680"/>
      <c r="CV66" s="680"/>
      <c r="CW66" s="680"/>
      <c r="CX66" s="680"/>
      <c r="CY66" s="680"/>
      <c r="CZ66" s="680"/>
      <c r="DA66" s="680"/>
      <c r="DB66" s="680"/>
      <c r="DC66" s="680"/>
      <c r="DD66" s="680"/>
      <c r="DE66" s="680"/>
      <c r="DF66" s="680"/>
      <c r="DG66" s="680"/>
      <c r="DH66" s="680"/>
      <c r="DI66" s="680"/>
      <c r="DJ66" s="680"/>
      <c r="DK66" s="680"/>
      <c r="DL66" s="680"/>
      <c r="DM66" s="680"/>
      <c r="DN66" s="680"/>
      <c r="DO66" s="680"/>
      <c r="DP66" s="680"/>
      <c r="DQ66" s="680"/>
      <c r="DR66" s="680"/>
      <c r="DS66" s="680"/>
      <c r="DT66" s="680"/>
      <c r="DU66" s="680"/>
      <c r="DV66" s="680"/>
      <c r="DW66" s="680"/>
      <c r="DX66" s="680"/>
      <c r="DY66" s="680"/>
      <c r="DZ66" s="680"/>
      <c r="EA66" s="680"/>
      <c r="EB66" s="680"/>
      <c r="EC66" s="680"/>
      <c r="ED66" s="680"/>
      <c r="EE66" s="680"/>
      <c r="EF66" s="680"/>
      <c r="EG66" s="680"/>
      <c r="EH66" s="680"/>
      <c r="EI66" s="680"/>
      <c r="EJ66" s="680"/>
      <c r="EK66" s="680"/>
      <c r="EL66" s="680"/>
      <c r="EM66" s="680"/>
      <c r="EN66" s="680"/>
      <c r="EO66" s="680"/>
      <c r="EP66" s="680"/>
      <c r="EQ66" s="680"/>
      <c r="ER66" s="680"/>
      <c r="ES66" s="680"/>
      <c r="ET66" s="680"/>
      <c r="EU66" s="680"/>
      <c r="EV66" s="680"/>
      <c r="EW66" s="680"/>
      <c r="EX66" s="680"/>
      <c r="EY66" s="680"/>
      <c r="EZ66" s="680"/>
      <c r="FA66" s="680"/>
      <c r="FB66" s="680"/>
      <c r="FC66" s="680"/>
      <c r="FD66" s="680"/>
      <c r="FE66" s="680"/>
      <c r="FF66" s="680"/>
      <c r="FG66" s="680"/>
      <c r="FH66" s="680"/>
      <c r="FI66" s="680"/>
      <c r="FJ66" s="680"/>
      <c r="FK66" s="680"/>
      <c r="FL66" s="680"/>
      <c r="FM66" s="680"/>
      <c r="FN66" s="680"/>
      <c r="FO66" s="680"/>
      <c r="FP66" s="680"/>
      <c r="FQ66" s="680"/>
      <c r="FR66" s="680"/>
      <c r="FS66" s="680"/>
      <c r="FT66" s="680"/>
      <c r="FU66" s="680"/>
      <c r="FV66" s="680"/>
      <c r="FW66" s="680"/>
      <c r="FX66" s="680"/>
      <c r="FY66" s="680"/>
      <c r="FZ66" s="680"/>
      <c r="GA66" s="680"/>
      <c r="GB66" s="680"/>
      <c r="GC66" s="680"/>
    </row>
    <row r="67" spans="1:185" ht="16.5" customHeight="1">
      <c r="A67" s="675" t="s">
        <v>1141</v>
      </c>
      <c r="B67" s="683" t="s">
        <v>1555</v>
      </c>
      <c r="C67" s="681"/>
      <c r="D67" s="681"/>
      <c r="E67" s="681"/>
      <c r="F67" s="681"/>
      <c r="G67" s="681"/>
      <c r="H67" s="681">
        <v>35489</v>
      </c>
      <c r="I67" s="681">
        <v>35489</v>
      </c>
      <c r="J67" s="680"/>
      <c r="K67" s="680"/>
      <c r="L67" s="589"/>
      <c r="M67" s="680"/>
      <c r="N67" s="680"/>
      <c r="O67" s="680"/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Z67" s="680"/>
      <c r="AA67" s="680"/>
      <c r="AB67" s="680"/>
      <c r="AC67" s="680"/>
      <c r="AD67" s="680"/>
      <c r="AE67" s="680"/>
      <c r="AF67" s="680"/>
      <c r="AG67" s="680"/>
      <c r="AH67" s="680"/>
      <c r="AI67" s="680"/>
      <c r="AJ67" s="680"/>
      <c r="AK67" s="680"/>
      <c r="AL67" s="680"/>
      <c r="AM67" s="680"/>
      <c r="AN67" s="680"/>
      <c r="AO67" s="680"/>
      <c r="AP67" s="680"/>
      <c r="AQ67" s="680"/>
      <c r="AR67" s="680"/>
      <c r="AS67" s="680"/>
      <c r="AT67" s="680"/>
      <c r="AU67" s="680"/>
      <c r="AV67" s="680"/>
      <c r="AW67" s="680"/>
      <c r="AX67" s="680"/>
      <c r="AY67" s="680"/>
      <c r="AZ67" s="680"/>
      <c r="BA67" s="680"/>
      <c r="BB67" s="680"/>
      <c r="BC67" s="680"/>
      <c r="BD67" s="680"/>
      <c r="BE67" s="680"/>
      <c r="BF67" s="680"/>
      <c r="BG67" s="680"/>
      <c r="BH67" s="680"/>
      <c r="BI67" s="680"/>
      <c r="BJ67" s="680"/>
      <c r="BK67" s="680"/>
      <c r="BL67" s="680"/>
      <c r="BM67" s="680"/>
      <c r="BN67" s="680"/>
      <c r="BO67" s="680"/>
      <c r="BP67" s="680"/>
      <c r="BQ67" s="680"/>
      <c r="BR67" s="680"/>
      <c r="BS67" s="680"/>
      <c r="BT67" s="680"/>
      <c r="BU67" s="680"/>
      <c r="BV67" s="680"/>
      <c r="BW67" s="680"/>
      <c r="BX67" s="680"/>
      <c r="BY67" s="680"/>
      <c r="BZ67" s="680"/>
      <c r="CA67" s="680"/>
      <c r="CB67" s="680"/>
      <c r="CC67" s="680"/>
      <c r="CD67" s="680"/>
      <c r="CE67" s="680"/>
      <c r="CF67" s="680"/>
      <c r="CG67" s="680"/>
      <c r="CH67" s="680"/>
      <c r="CI67" s="680"/>
      <c r="CJ67" s="680"/>
      <c r="CK67" s="680"/>
      <c r="CL67" s="680"/>
      <c r="CM67" s="680"/>
      <c r="CN67" s="680"/>
      <c r="CO67" s="680"/>
      <c r="CP67" s="680"/>
      <c r="CQ67" s="680"/>
      <c r="CR67" s="680"/>
      <c r="CS67" s="680"/>
      <c r="CT67" s="680"/>
      <c r="CU67" s="680"/>
      <c r="CV67" s="680"/>
      <c r="CW67" s="680"/>
      <c r="CX67" s="680"/>
      <c r="CY67" s="680"/>
      <c r="CZ67" s="680"/>
      <c r="DA67" s="680"/>
      <c r="DB67" s="680"/>
      <c r="DC67" s="680"/>
      <c r="DD67" s="680"/>
      <c r="DE67" s="680"/>
      <c r="DF67" s="680"/>
      <c r="DG67" s="680"/>
      <c r="DH67" s="680"/>
      <c r="DI67" s="680"/>
      <c r="DJ67" s="680"/>
      <c r="DK67" s="680"/>
      <c r="DL67" s="680"/>
      <c r="DM67" s="680"/>
      <c r="DN67" s="680"/>
      <c r="DO67" s="680"/>
      <c r="DP67" s="680"/>
      <c r="DQ67" s="680"/>
      <c r="DR67" s="680"/>
      <c r="DS67" s="680"/>
      <c r="DT67" s="680"/>
      <c r="DU67" s="680"/>
      <c r="DV67" s="680"/>
      <c r="DW67" s="680"/>
      <c r="DX67" s="680"/>
      <c r="DY67" s="680"/>
      <c r="DZ67" s="680"/>
      <c r="EA67" s="680"/>
      <c r="EB67" s="680"/>
      <c r="EC67" s="680"/>
      <c r="ED67" s="680"/>
      <c r="EE67" s="680"/>
      <c r="EF67" s="680"/>
      <c r="EG67" s="680"/>
      <c r="EH67" s="680"/>
      <c r="EI67" s="680"/>
      <c r="EJ67" s="680"/>
      <c r="EK67" s="680"/>
      <c r="EL67" s="680"/>
      <c r="EM67" s="680"/>
      <c r="EN67" s="680"/>
      <c r="EO67" s="680"/>
      <c r="EP67" s="680"/>
      <c r="EQ67" s="680"/>
      <c r="ER67" s="680"/>
      <c r="ES67" s="680"/>
      <c r="ET67" s="680"/>
      <c r="EU67" s="680"/>
      <c r="EV67" s="680"/>
      <c r="EW67" s="680"/>
      <c r="EX67" s="680"/>
      <c r="EY67" s="680"/>
      <c r="EZ67" s="680"/>
      <c r="FA67" s="680"/>
      <c r="FB67" s="680"/>
      <c r="FC67" s="680"/>
      <c r="FD67" s="680"/>
      <c r="FE67" s="680"/>
      <c r="FF67" s="680"/>
      <c r="FG67" s="680"/>
      <c r="FH67" s="680"/>
      <c r="FI67" s="680"/>
      <c r="FJ67" s="680"/>
      <c r="FK67" s="680"/>
      <c r="FL67" s="680"/>
      <c r="FM67" s="680"/>
      <c r="FN67" s="680"/>
      <c r="FO67" s="680"/>
      <c r="FP67" s="680"/>
      <c r="FQ67" s="680"/>
      <c r="FR67" s="680"/>
      <c r="FS67" s="680"/>
      <c r="FT67" s="680"/>
      <c r="FU67" s="680"/>
      <c r="FV67" s="680"/>
      <c r="FW67" s="680"/>
      <c r="FX67" s="680"/>
      <c r="FY67" s="680"/>
      <c r="FZ67" s="680"/>
      <c r="GA67" s="680"/>
      <c r="GB67" s="680"/>
      <c r="GC67" s="680"/>
    </row>
    <row r="68" spans="1:185" ht="24" customHeight="1">
      <c r="A68" s="675" t="s">
        <v>1144</v>
      </c>
      <c r="B68" s="683" t="s">
        <v>1556</v>
      </c>
      <c r="C68" s="681"/>
      <c r="D68" s="681"/>
      <c r="E68" s="681"/>
      <c r="F68" s="681"/>
      <c r="G68" s="681"/>
      <c r="H68" s="681">
        <v>2261</v>
      </c>
      <c r="I68" s="681">
        <v>1642</v>
      </c>
      <c r="J68" s="680"/>
      <c r="K68" s="680"/>
      <c r="L68" s="589"/>
      <c r="M68" s="680"/>
      <c r="N68" s="680"/>
      <c r="O68" s="680"/>
      <c r="P68" s="680"/>
      <c r="Q68" s="680"/>
      <c r="R68" s="680"/>
      <c r="S68" s="680"/>
      <c r="T68" s="680"/>
      <c r="U68" s="680"/>
      <c r="V68" s="680"/>
      <c r="W68" s="680"/>
      <c r="X68" s="680"/>
      <c r="Y68" s="680"/>
      <c r="Z68" s="680"/>
      <c r="AA68" s="680"/>
      <c r="AB68" s="680"/>
      <c r="AC68" s="680"/>
      <c r="AD68" s="680"/>
      <c r="AE68" s="680"/>
      <c r="AF68" s="680"/>
      <c r="AG68" s="680"/>
      <c r="AH68" s="680"/>
      <c r="AI68" s="680"/>
      <c r="AJ68" s="680"/>
      <c r="AK68" s="680"/>
      <c r="AL68" s="680"/>
      <c r="AM68" s="680"/>
      <c r="AN68" s="680"/>
      <c r="AO68" s="680"/>
      <c r="AP68" s="680"/>
      <c r="AQ68" s="680"/>
      <c r="AR68" s="680"/>
      <c r="AS68" s="680"/>
      <c r="AT68" s="680"/>
      <c r="AU68" s="680"/>
      <c r="AV68" s="680"/>
      <c r="AW68" s="680"/>
      <c r="AX68" s="680"/>
      <c r="AY68" s="680"/>
      <c r="AZ68" s="680"/>
      <c r="BA68" s="680"/>
      <c r="BB68" s="680"/>
      <c r="BC68" s="680"/>
      <c r="BD68" s="680"/>
      <c r="BE68" s="680"/>
      <c r="BF68" s="680"/>
      <c r="BG68" s="680"/>
      <c r="BH68" s="680"/>
      <c r="BI68" s="680"/>
      <c r="BJ68" s="680"/>
      <c r="BK68" s="680"/>
      <c r="BL68" s="680"/>
      <c r="BM68" s="680"/>
      <c r="BN68" s="680"/>
      <c r="BO68" s="680"/>
      <c r="BP68" s="680"/>
      <c r="BQ68" s="680"/>
      <c r="BR68" s="680"/>
      <c r="BS68" s="680"/>
      <c r="BT68" s="680"/>
      <c r="BU68" s="680"/>
      <c r="BV68" s="680"/>
      <c r="BW68" s="680"/>
      <c r="BX68" s="680"/>
      <c r="BY68" s="680"/>
      <c r="BZ68" s="680"/>
      <c r="CA68" s="680"/>
      <c r="CB68" s="680"/>
      <c r="CC68" s="680"/>
      <c r="CD68" s="680"/>
      <c r="CE68" s="680"/>
      <c r="CF68" s="680"/>
      <c r="CG68" s="680"/>
      <c r="CH68" s="680"/>
      <c r="CI68" s="680"/>
      <c r="CJ68" s="680"/>
      <c r="CK68" s="680"/>
      <c r="CL68" s="680"/>
      <c r="CM68" s="680"/>
      <c r="CN68" s="680"/>
      <c r="CO68" s="680"/>
      <c r="CP68" s="680"/>
      <c r="CQ68" s="680"/>
      <c r="CR68" s="680"/>
      <c r="CS68" s="680"/>
      <c r="CT68" s="680"/>
      <c r="CU68" s="680"/>
      <c r="CV68" s="680"/>
      <c r="CW68" s="680"/>
      <c r="CX68" s="680"/>
      <c r="CY68" s="680"/>
      <c r="CZ68" s="680"/>
      <c r="DA68" s="680"/>
      <c r="DB68" s="680"/>
      <c r="DC68" s="680"/>
      <c r="DD68" s="680"/>
      <c r="DE68" s="680"/>
      <c r="DF68" s="680"/>
      <c r="DG68" s="680"/>
      <c r="DH68" s="680"/>
      <c r="DI68" s="680"/>
      <c r="DJ68" s="680"/>
      <c r="DK68" s="680"/>
      <c r="DL68" s="680"/>
      <c r="DM68" s="680"/>
      <c r="DN68" s="680"/>
      <c r="DO68" s="680"/>
      <c r="DP68" s="680"/>
      <c r="DQ68" s="680"/>
      <c r="DR68" s="680"/>
      <c r="DS68" s="680"/>
      <c r="DT68" s="680"/>
      <c r="DU68" s="680"/>
      <c r="DV68" s="680"/>
      <c r="DW68" s="680"/>
      <c r="DX68" s="680"/>
      <c r="DY68" s="680"/>
      <c r="DZ68" s="680"/>
      <c r="EA68" s="680"/>
      <c r="EB68" s="680"/>
      <c r="EC68" s="680"/>
      <c r="ED68" s="680"/>
      <c r="EE68" s="680"/>
      <c r="EF68" s="680"/>
      <c r="EG68" s="680"/>
      <c r="EH68" s="680"/>
      <c r="EI68" s="680"/>
      <c r="EJ68" s="680"/>
      <c r="EK68" s="680"/>
      <c r="EL68" s="680"/>
      <c r="EM68" s="680"/>
      <c r="EN68" s="680"/>
      <c r="EO68" s="680"/>
      <c r="EP68" s="680"/>
      <c r="EQ68" s="680"/>
      <c r="ER68" s="680"/>
      <c r="ES68" s="680"/>
      <c r="ET68" s="680"/>
      <c r="EU68" s="680"/>
      <c r="EV68" s="680"/>
      <c r="EW68" s="680"/>
      <c r="EX68" s="680"/>
      <c r="EY68" s="680"/>
      <c r="EZ68" s="680"/>
      <c r="FA68" s="680"/>
      <c r="FB68" s="680"/>
      <c r="FC68" s="680"/>
      <c r="FD68" s="680"/>
      <c r="FE68" s="680"/>
      <c r="FF68" s="680"/>
      <c r="FG68" s="680"/>
      <c r="FH68" s="680"/>
      <c r="FI68" s="680"/>
      <c r="FJ68" s="680"/>
      <c r="FK68" s="680"/>
      <c r="FL68" s="680"/>
      <c r="FM68" s="680"/>
      <c r="FN68" s="680"/>
      <c r="FO68" s="680"/>
      <c r="FP68" s="680"/>
      <c r="FQ68" s="680"/>
      <c r="FR68" s="680"/>
      <c r="FS68" s="680"/>
      <c r="FT68" s="680"/>
      <c r="FU68" s="680"/>
      <c r="FV68" s="680"/>
      <c r="FW68" s="680"/>
      <c r="FX68" s="680"/>
      <c r="FY68" s="680"/>
      <c r="FZ68" s="680"/>
      <c r="GA68" s="680"/>
      <c r="GB68" s="680"/>
      <c r="GC68" s="680"/>
    </row>
    <row r="69" spans="1:185" ht="18" customHeight="1">
      <c r="A69" s="675" t="s">
        <v>1147</v>
      </c>
      <c r="B69" s="684" t="s">
        <v>915</v>
      </c>
      <c r="C69" s="681"/>
      <c r="D69" s="681"/>
      <c r="E69" s="681"/>
      <c r="F69" s="681"/>
      <c r="G69" s="681"/>
      <c r="H69" s="681">
        <v>5281</v>
      </c>
      <c r="I69" s="682">
        <v>3453</v>
      </c>
      <c r="J69" s="680"/>
      <c r="K69" s="680"/>
      <c r="L69" s="589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0"/>
      <c r="AR69" s="680"/>
      <c r="AS69" s="680"/>
      <c r="AT69" s="680"/>
      <c r="AU69" s="680"/>
      <c r="AV69" s="680"/>
      <c r="AW69" s="680"/>
      <c r="AX69" s="680"/>
      <c r="AY69" s="680"/>
      <c r="AZ69" s="680"/>
      <c r="BA69" s="680"/>
      <c r="BB69" s="680"/>
      <c r="BC69" s="680"/>
      <c r="BD69" s="680"/>
      <c r="BE69" s="680"/>
      <c r="BF69" s="680"/>
      <c r="BG69" s="680"/>
      <c r="BH69" s="680"/>
      <c r="BI69" s="680"/>
      <c r="BJ69" s="680"/>
      <c r="BK69" s="680"/>
      <c r="BL69" s="680"/>
      <c r="BM69" s="680"/>
      <c r="BN69" s="680"/>
      <c r="BO69" s="680"/>
      <c r="BP69" s="680"/>
      <c r="BQ69" s="680"/>
      <c r="BR69" s="680"/>
      <c r="BS69" s="680"/>
      <c r="BT69" s="680"/>
      <c r="BU69" s="680"/>
      <c r="BV69" s="680"/>
      <c r="BW69" s="680"/>
      <c r="BX69" s="680"/>
      <c r="BY69" s="680"/>
      <c r="BZ69" s="680"/>
      <c r="CA69" s="680"/>
      <c r="CB69" s="680"/>
      <c r="CC69" s="680"/>
      <c r="CD69" s="680"/>
      <c r="CE69" s="680"/>
      <c r="CF69" s="680"/>
      <c r="CG69" s="680"/>
      <c r="CH69" s="680"/>
      <c r="CI69" s="680"/>
      <c r="CJ69" s="680"/>
      <c r="CK69" s="680"/>
      <c r="CL69" s="680"/>
      <c r="CM69" s="680"/>
      <c r="CN69" s="680"/>
      <c r="CO69" s="680"/>
      <c r="CP69" s="680"/>
      <c r="CQ69" s="680"/>
      <c r="CR69" s="680"/>
      <c r="CS69" s="680"/>
      <c r="CT69" s="680"/>
      <c r="CU69" s="680"/>
      <c r="CV69" s="680"/>
      <c r="CW69" s="680"/>
      <c r="CX69" s="680"/>
      <c r="CY69" s="680"/>
      <c r="CZ69" s="680"/>
      <c r="DA69" s="680"/>
      <c r="DB69" s="680"/>
      <c r="DC69" s="680"/>
      <c r="DD69" s="680"/>
      <c r="DE69" s="680"/>
      <c r="DF69" s="680"/>
      <c r="DG69" s="680"/>
      <c r="DH69" s="680"/>
      <c r="DI69" s="680"/>
      <c r="DJ69" s="680"/>
      <c r="DK69" s="680"/>
      <c r="DL69" s="680"/>
      <c r="DM69" s="680"/>
      <c r="DN69" s="680"/>
      <c r="DO69" s="680"/>
      <c r="DP69" s="680"/>
      <c r="DQ69" s="680"/>
      <c r="DR69" s="680"/>
      <c r="DS69" s="680"/>
      <c r="DT69" s="680"/>
      <c r="DU69" s="680"/>
      <c r="DV69" s="680"/>
      <c r="DW69" s="680"/>
      <c r="DX69" s="680"/>
      <c r="DY69" s="680"/>
      <c r="DZ69" s="680"/>
      <c r="EA69" s="680"/>
      <c r="EB69" s="680"/>
      <c r="EC69" s="680"/>
      <c r="ED69" s="680"/>
      <c r="EE69" s="680"/>
      <c r="EF69" s="680"/>
      <c r="EG69" s="680"/>
      <c r="EH69" s="680"/>
      <c r="EI69" s="680"/>
      <c r="EJ69" s="680"/>
      <c r="EK69" s="680"/>
      <c r="EL69" s="680"/>
      <c r="EM69" s="680"/>
      <c r="EN69" s="680"/>
      <c r="EO69" s="680"/>
      <c r="EP69" s="680"/>
      <c r="EQ69" s="680"/>
      <c r="ER69" s="680"/>
      <c r="ES69" s="680"/>
      <c r="ET69" s="680"/>
      <c r="EU69" s="680"/>
      <c r="EV69" s="680"/>
      <c r="EW69" s="680"/>
      <c r="EX69" s="680"/>
      <c r="EY69" s="680"/>
      <c r="EZ69" s="680"/>
      <c r="FA69" s="680"/>
      <c r="FB69" s="680"/>
      <c r="FC69" s="680"/>
      <c r="FD69" s="680"/>
      <c r="FE69" s="680"/>
      <c r="FF69" s="680"/>
      <c r="FG69" s="680"/>
      <c r="FH69" s="680"/>
      <c r="FI69" s="680"/>
      <c r="FJ69" s="680"/>
      <c r="FK69" s="680"/>
      <c r="FL69" s="680"/>
      <c r="FM69" s="680"/>
      <c r="FN69" s="680"/>
      <c r="FO69" s="680"/>
      <c r="FP69" s="680"/>
      <c r="FQ69" s="680"/>
      <c r="FR69" s="680"/>
      <c r="FS69" s="680"/>
      <c r="FT69" s="680"/>
      <c r="FU69" s="680"/>
      <c r="FV69" s="680"/>
      <c r="FW69" s="680"/>
      <c r="FX69" s="680"/>
      <c r="FY69" s="680"/>
      <c r="FZ69" s="680"/>
      <c r="GA69" s="680"/>
      <c r="GB69" s="680"/>
      <c r="GC69" s="680"/>
    </row>
    <row r="70" spans="1:185" ht="18" customHeight="1">
      <c r="A70" s="675" t="s">
        <v>1150</v>
      </c>
      <c r="B70" s="684" t="s">
        <v>1557</v>
      </c>
      <c r="C70" s="681"/>
      <c r="D70" s="681"/>
      <c r="E70" s="681"/>
      <c r="F70" s="681"/>
      <c r="G70" s="681"/>
      <c r="H70" s="681">
        <v>275</v>
      </c>
      <c r="I70" s="682">
        <v>275</v>
      </c>
      <c r="J70" s="680"/>
      <c r="K70" s="680"/>
      <c r="L70" s="589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0"/>
      <c r="AK70" s="680"/>
      <c r="AL70" s="680"/>
      <c r="AM70" s="680"/>
      <c r="AN70" s="680"/>
      <c r="AO70" s="680"/>
      <c r="AP70" s="680"/>
      <c r="AQ70" s="680"/>
      <c r="AR70" s="680"/>
      <c r="AS70" s="680"/>
      <c r="AT70" s="680"/>
      <c r="AU70" s="680"/>
      <c r="AV70" s="680"/>
      <c r="AW70" s="680"/>
      <c r="AX70" s="680"/>
      <c r="AY70" s="680"/>
      <c r="AZ70" s="680"/>
      <c r="BA70" s="680"/>
      <c r="BB70" s="680"/>
      <c r="BC70" s="680"/>
      <c r="BD70" s="680"/>
      <c r="BE70" s="680"/>
      <c r="BF70" s="680"/>
      <c r="BG70" s="680"/>
      <c r="BH70" s="680"/>
      <c r="BI70" s="680"/>
      <c r="BJ70" s="680"/>
      <c r="BK70" s="680"/>
      <c r="BL70" s="680"/>
      <c r="BM70" s="680"/>
      <c r="BN70" s="680"/>
      <c r="BO70" s="680"/>
      <c r="BP70" s="680"/>
      <c r="BQ70" s="680"/>
      <c r="BR70" s="680"/>
      <c r="BS70" s="680"/>
      <c r="BT70" s="680"/>
      <c r="BU70" s="680"/>
      <c r="BV70" s="680"/>
      <c r="BW70" s="680"/>
      <c r="BX70" s="680"/>
      <c r="BY70" s="680"/>
      <c r="BZ70" s="680"/>
      <c r="CA70" s="680"/>
      <c r="CB70" s="680"/>
      <c r="CC70" s="680"/>
      <c r="CD70" s="680"/>
      <c r="CE70" s="680"/>
      <c r="CF70" s="680"/>
      <c r="CG70" s="680"/>
      <c r="CH70" s="680"/>
      <c r="CI70" s="680"/>
      <c r="CJ70" s="680"/>
      <c r="CK70" s="680"/>
      <c r="CL70" s="680"/>
      <c r="CM70" s="680"/>
      <c r="CN70" s="680"/>
      <c r="CO70" s="680"/>
      <c r="CP70" s="680"/>
      <c r="CQ70" s="680"/>
      <c r="CR70" s="680"/>
      <c r="CS70" s="680"/>
      <c r="CT70" s="680"/>
      <c r="CU70" s="680"/>
      <c r="CV70" s="680"/>
      <c r="CW70" s="680"/>
      <c r="CX70" s="680"/>
      <c r="CY70" s="680"/>
      <c r="CZ70" s="680"/>
      <c r="DA70" s="680"/>
      <c r="DB70" s="680"/>
      <c r="DC70" s="680"/>
      <c r="DD70" s="680"/>
      <c r="DE70" s="680"/>
      <c r="DF70" s="680"/>
      <c r="DG70" s="680"/>
      <c r="DH70" s="680"/>
      <c r="DI70" s="680"/>
      <c r="DJ70" s="680"/>
      <c r="DK70" s="680"/>
      <c r="DL70" s="680"/>
      <c r="DM70" s="680"/>
      <c r="DN70" s="680"/>
      <c r="DO70" s="680"/>
      <c r="DP70" s="680"/>
      <c r="DQ70" s="680"/>
      <c r="DR70" s="680"/>
      <c r="DS70" s="680"/>
      <c r="DT70" s="680"/>
      <c r="DU70" s="680"/>
      <c r="DV70" s="680"/>
      <c r="DW70" s="680"/>
      <c r="DX70" s="680"/>
      <c r="DY70" s="680"/>
      <c r="DZ70" s="680"/>
      <c r="EA70" s="680"/>
      <c r="EB70" s="680"/>
      <c r="EC70" s="680"/>
      <c r="ED70" s="680"/>
      <c r="EE70" s="680"/>
      <c r="EF70" s="680"/>
      <c r="EG70" s="680"/>
      <c r="EH70" s="680"/>
      <c r="EI70" s="680"/>
      <c r="EJ70" s="680"/>
      <c r="EK70" s="680"/>
      <c r="EL70" s="680"/>
      <c r="EM70" s="680"/>
      <c r="EN70" s="680"/>
      <c r="EO70" s="680"/>
      <c r="EP70" s="680"/>
      <c r="EQ70" s="680"/>
      <c r="ER70" s="680"/>
      <c r="ES70" s="680"/>
      <c r="ET70" s="680"/>
      <c r="EU70" s="680"/>
      <c r="EV70" s="680"/>
      <c r="EW70" s="680"/>
      <c r="EX70" s="680"/>
      <c r="EY70" s="680"/>
      <c r="EZ70" s="680"/>
      <c r="FA70" s="680"/>
      <c r="FB70" s="680"/>
      <c r="FC70" s="680"/>
      <c r="FD70" s="680"/>
      <c r="FE70" s="680"/>
      <c r="FF70" s="680"/>
      <c r="FG70" s="680"/>
      <c r="FH70" s="680"/>
      <c r="FI70" s="680"/>
      <c r="FJ70" s="680"/>
      <c r="FK70" s="680"/>
      <c r="FL70" s="680"/>
      <c r="FM70" s="680"/>
      <c r="FN70" s="680"/>
      <c r="FO70" s="680"/>
      <c r="FP70" s="680"/>
      <c r="FQ70" s="680"/>
      <c r="FR70" s="680"/>
      <c r="FS70" s="680"/>
      <c r="FT70" s="680"/>
      <c r="FU70" s="680"/>
      <c r="FV70" s="680"/>
      <c r="FW70" s="680"/>
      <c r="FX70" s="680"/>
      <c r="FY70" s="680"/>
      <c r="FZ70" s="680"/>
      <c r="GA70" s="680"/>
      <c r="GB70" s="680"/>
      <c r="GC70" s="680"/>
    </row>
    <row r="71" spans="1:185" ht="18" customHeight="1">
      <c r="A71" s="675" t="s">
        <v>1152</v>
      </c>
      <c r="B71" s="684" t="s">
        <v>1558</v>
      </c>
      <c r="C71" s="681"/>
      <c r="D71" s="681"/>
      <c r="E71" s="681"/>
      <c r="F71" s="681"/>
      <c r="G71" s="681"/>
      <c r="H71" s="681">
        <v>28861</v>
      </c>
      <c r="I71" s="681">
        <v>12073</v>
      </c>
      <c r="J71" s="680"/>
      <c r="K71" s="680"/>
      <c r="L71" s="589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0"/>
      <c r="AM71" s="680"/>
      <c r="AN71" s="680"/>
      <c r="AO71" s="680"/>
      <c r="AP71" s="680"/>
      <c r="AQ71" s="680"/>
      <c r="AR71" s="680"/>
      <c r="AS71" s="680"/>
      <c r="AT71" s="680"/>
      <c r="AU71" s="680"/>
      <c r="AV71" s="680"/>
      <c r="AW71" s="680"/>
      <c r="AX71" s="680"/>
      <c r="AY71" s="680"/>
      <c r="AZ71" s="680"/>
      <c r="BA71" s="680"/>
      <c r="BB71" s="680"/>
      <c r="BC71" s="680"/>
      <c r="BD71" s="680"/>
      <c r="BE71" s="680"/>
      <c r="BF71" s="680"/>
      <c r="BG71" s="680"/>
      <c r="BH71" s="680"/>
      <c r="BI71" s="680"/>
      <c r="BJ71" s="680"/>
      <c r="BK71" s="680"/>
      <c r="BL71" s="680"/>
      <c r="BM71" s="680"/>
      <c r="BN71" s="680"/>
      <c r="BO71" s="680"/>
      <c r="BP71" s="680"/>
      <c r="BQ71" s="680"/>
      <c r="BR71" s="680"/>
      <c r="BS71" s="680"/>
      <c r="BT71" s="680"/>
      <c r="BU71" s="680"/>
      <c r="BV71" s="680"/>
      <c r="BW71" s="680"/>
      <c r="BX71" s="680"/>
      <c r="BY71" s="680"/>
      <c r="BZ71" s="680"/>
      <c r="CA71" s="680"/>
      <c r="CB71" s="680"/>
      <c r="CC71" s="680"/>
      <c r="CD71" s="680"/>
      <c r="CE71" s="680"/>
      <c r="CF71" s="680"/>
      <c r="CG71" s="680"/>
      <c r="CH71" s="680"/>
      <c r="CI71" s="680"/>
      <c r="CJ71" s="680"/>
      <c r="CK71" s="680"/>
      <c r="CL71" s="680"/>
      <c r="CM71" s="680"/>
      <c r="CN71" s="680"/>
      <c r="CO71" s="680"/>
      <c r="CP71" s="680"/>
      <c r="CQ71" s="680"/>
      <c r="CR71" s="680"/>
      <c r="CS71" s="680"/>
      <c r="CT71" s="680"/>
      <c r="CU71" s="680"/>
      <c r="CV71" s="680"/>
      <c r="CW71" s="680"/>
      <c r="CX71" s="680"/>
      <c r="CY71" s="680"/>
      <c r="CZ71" s="680"/>
      <c r="DA71" s="680"/>
      <c r="DB71" s="680"/>
      <c r="DC71" s="680"/>
      <c r="DD71" s="680"/>
      <c r="DE71" s="680"/>
      <c r="DF71" s="680"/>
      <c r="DG71" s="680"/>
      <c r="DH71" s="680"/>
      <c r="DI71" s="680"/>
      <c r="DJ71" s="680"/>
      <c r="DK71" s="680"/>
      <c r="DL71" s="680"/>
      <c r="DM71" s="680"/>
      <c r="DN71" s="680"/>
      <c r="DO71" s="680"/>
      <c r="DP71" s="680"/>
      <c r="DQ71" s="680"/>
      <c r="DR71" s="680"/>
      <c r="DS71" s="680"/>
      <c r="DT71" s="680"/>
      <c r="DU71" s="680"/>
      <c r="DV71" s="680"/>
      <c r="DW71" s="680"/>
      <c r="DX71" s="680"/>
      <c r="DY71" s="680"/>
      <c r="DZ71" s="680"/>
      <c r="EA71" s="680"/>
      <c r="EB71" s="680"/>
      <c r="EC71" s="680"/>
      <c r="ED71" s="680"/>
      <c r="EE71" s="680"/>
      <c r="EF71" s="680"/>
      <c r="EG71" s="680"/>
      <c r="EH71" s="680"/>
      <c r="EI71" s="680"/>
      <c r="EJ71" s="680"/>
      <c r="EK71" s="680"/>
      <c r="EL71" s="680"/>
      <c r="EM71" s="680"/>
      <c r="EN71" s="680"/>
      <c r="EO71" s="680"/>
      <c r="EP71" s="680"/>
      <c r="EQ71" s="680"/>
      <c r="ER71" s="680"/>
      <c r="ES71" s="680"/>
      <c r="ET71" s="680"/>
      <c r="EU71" s="680"/>
      <c r="EV71" s="680"/>
      <c r="EW71" s="680"/>
      <c r="EX71" s="680"/>
      <c r="EY71" s="680"/>
      <c r="EZ71" s="680"/>
      <c r="FA71" s="680"/>
      <c r="FB71" s="680"/>
      <c r="FC71" s="680"/>
      <c r="FD71" s="680"/>
      <c r="FE71" s="680"/>
      <c r="FF71" s="680"/>
      <c r="FG71" s="680"/>
      <c r="FH71" s="680"/>
      <c r="FI71" s="680"/>
      <c r="FJ71" s="680"/>
      <c r="FK71" s="680"/>
      <c r="FL71" s="680"/>
      <c r="FM71" s="680"/>
      <c r="FN71" s="680"/>
      <c r="FO71" s="680"/>
      <c r="FP71" s="680"/>
      <c r="FQ71" s="680"/>
      <c r="FR71" s="680"/>
      <c r="FS71" s="680"/>
      <c r="FT71" s="680"/>
      <c r="FU71" s="680"/>
      <c r="FV71" s="680"/>
      <c r="FW71" s="680"/>
      <c r="FX71" s="680"/>
      <c r="FY71" s="680"/>
      <c r="FZ71" s="680"/>
      <c r="GA71" s="680"/>
      <c r="GB71" s="680"/>
      <c r="GC71" s="680"/>
    </row>
    <row r="72" spans="1:185" ht="18" customHeight="1">
      <c r="A72" s="675" t="s">
        <v>1155</v>
      </c>
      <c r="B72" s="684" t="s">
        <v>1159</v>
      </c>
      <c r="C72" s="681"/>
      <c r="D72" s="681"/>
      <c r="E72" s="681"/>
      <c r="F72" s="681"/>
      <c r="G72" s="681"/>
      <c r="H72" s="681">
        <v>750</v>
      </c>
      <c r="I72" s="681">
        <v>750</v>
      </c>
      <c r="J72" s="680"/>
      <c r="K72" s="680"/>
      <c r="L72" s="589"/>
      <c r="M72" s="680"/>
      <c r="N72" s="680"/>
      <c r="O72" s="680"/>
      <c r="P72" s="680"/>
      <c r="Q72" s="680"/>
      <c r="R72" s="680"/>
      <c r="S72" s="680"/>
      <c r="T72" s="680"/>
      <c r="U72" s="680"/>
      <c r="V72" s="680"/>
      <c r="W72" s="680"/>
      <c r="X72" s="680"/>
      <c r="Y72" s="680"/>
      <c r="Z72" s="680"/>
      <c r="AA72" s="680"/>
      <c r="AB72" s="680"/>
      <c r="AC72" s="680"/>
      <c r="AD72" s="680"/>
      <c r="AE72" s="680"/>
      <c r="AF72" s="680"/>
      <c r="AG72" s="680"/>
      <c r="AH72" s="680"/>
      <c r="AI72" s="680"/>
      <c r="AJ72" s="680"/>
      <c r="AK72" s="680"/>
      <c r="AL72" s="680"/>
      <c r="AM72" s="680"/>
      <c r="AN72" s="680"/>
      <c r="AO72" s="680"/>
      <c r="AP72" s="680"/>
      <c r="AQ72" s="680"/>
      <c r="AR72" s="680"/>
      <c r="AS72" s="680"/>
      <c r="AT72" s="680"/>
      <c r="AU72" s="680"/>
      <c r="AV72" s="680"/>
      <c r="AW72" s="680"/>
      <c r="AX72" s="680"/>
      <c r="AY72" s="680"/>
      <c r="AZ72" s="680"/>
      <c r="BA72" s="680"/>
      <c r="BB72" s="680"/>
      <c r="BC72" s="680"/>
      <c r="BD72" s="680"/>
      <c r="BE72" s="680"/>
      <c r="BF72" s="680"/>
      <c r="BG72" s="680"/>
      <c r="BH72" s="680"/>
      <c r="BI72" s="680"/>
      <c r="BJ72" s="680"/>
      <c r="BK72" s="680"/>
      <c r="BL72" s="680"/>
      <c r="BM72" s="680"/>
      <c r="BN72" s="680"/>
      <c r="BO72" s="680"/>
      <c r="BP72" s="680"/>
      <c r="BQ72" s="680"/>
      <c r="BR72" s="680"/>
      <c r="BS72" s="680"/>
      <c r="BT72" s="680"/>
      <c r="BU72" s="680"/>
      <c r="BV72" s="680"/>
      <c r="BW72" s="680"/>
      <c r="BX72" s="680"/>
      <c r="BY72" s="680"/>
      <c r="BZ72" s="680"/>
      <c r="CA72" s="680"/>
      <c r="CB72" s="680"/>
      <c r="CC72" s="680"/>
      <c r="CD72" s="680"/>
      <c r="CE72" s="680"/>
      <c r="CF72" s="680"/>
      <c r="CG72" s="680"/>
      <c r="CH72" s="680"/>
      <c r="CI72" s="680"/>
      <c r="CJ72" s="680"/>
      <c r="CK72" s="680"/>
      <c r="CL72" s="680"/>
      <c r="CM72" s="680"/>
      <c r="CN72" s="680"/>
      <c r="CO72" s="680"/>
      <c r="CP72" s="680"/>
      <c r="CQ72" s="680"/>
      <c r="CR72" s="680"/>
      <c r="CS72" s="680"/>
      <c r="CT72" s="680"/>
      <c r="CU72" s="680"/>
      <c r="CV72" s="680"/>
      <c r="CW72" s="680"/>
      <c r="CX72" s="680"/>
      <c r="CY72" s="680"/>
      <c r="CZ72" s="680"/>
      <c r="DA72" s="680"/>
      <c r="DB72" s="680"/>
      <c r="DC72" s="680"/>
      <c r="DD72" s="680"/>
      <c r="DE72" s="680"/>
      <c r="DF72" s="680"/>
      <c r="DG72" s="680"/>
      <c r="DH72" s="680"/>
      <c r="DI72" s="680"/>
      <c r="DJ72" s="680"/>
      <c r="DK72" s="680"/>
      <c r="DL72" s="680"/>
      <c r="DM72" s="680"/>
      <c r="DN72" s="680"/>
      <c r="DO72" s="680"/>
      <c r="DP72" s="680"/>
      <c r="DQ72" s="680"/>
      <c r="DR72" s="680"/>
      <c r="DS72" s="680"/>
      <c r="DT72" s="680"/>
      <c r="DU72" s="680"/>
      <c r="DV72" s="680"/>
      <c r="DW72" s="680"/>
      <c r="DX72" s="680"/>
      <c r="DY72" s="680"/>
      <c r="DZ72" s="680"/>
      <c r="EA72" s="680"/>
      <c r="EB72" s="680"/>
      <c r="EC72" s="680"/>
      <c r="ED72" s="680"/>
      <c r="EE72" s="680"/>
      <c r="EF72" s="680"/>
      <c r="EG72" s="680"/>
      <c r="EH72" s="680"/>
      <c r="EI72" s="680"/>
      <c r="EJ72" s="680"/>
      <c r="EK72" s="680"/>
      <c r="EL72" s="680"/>
      <c r="EM72" s="680"/>
      <c r="EN72" s="680"/>
      <c r="EO72" s="680"/>
      <c r="EP72" s="680"/>
      <c r="EQ72" s="680"/>
      <c r="ER72" s="680"/>
      <c r="ES72" s="680"/>
      <c r="ET72" s="680"/>
      <c r="EU72" s="680"/>
      <c r="EV72" s="680"/>
      <c r="EW72" s="680"/>
      <c r="EX72" s="680"/>
      <c r="EY72" s="680"/>
      <c r="EZ72" s="680"/>
      <c r="FA72" s="680"/>
      <c r="FB72" s="680"/>
      <c r="FC72" s="680"/>
      <c r="FD72" s="680"/>
      <c r="FE72" s="680"/>
      <c r="FF72" s="680"/>
      <c r="FG72" s="680"/>
      <c r="FH72" s="680"/>
      <c r="FI72" s="680"/>
      <c r="FJ72" s="680"/>
      <c r="FK72" s="680"/>
      <c r="FL72" s="680"/>
      <c r="FM72" s="680"/>
      <c r="FN72" s="680"/>
      <c r="FO72" s="680"/>
      <c r="FP72" s="680"/>
      <c r="FQ72" s="680"/>
      <c r="FR72" s="680"/>
      <c r="FS72" s="680"/>
      <c r="FT72" s="680"/>
      <c r="FU72" s="680"/>
      <c r="FV72" s="680"/>
      <c r="FW72" s="680"/>
      <c r="FX72" s="680"/>
      <c r="FY72" s="680"/>
      <c r="FZ72" s="680"/>
      <c r="GA72" s="680"/>
      <c r="GB72" s="680"/>
      <c r="GC72" s="680"/>
    </row>
    <row r="73" spans="1:185" ht="18" customHeight="1">
      <c r="A73" s="675" t="s">
        <v>1158</v>
      </c>
      <c r="B73" s="684" t="s">
        <v>1559</v>
      </c>
      <c r="C73" s="681"/>
      <c r="D73" s="681"/>
      <c r="E73" s="681"/>
      <c r="F73" s="681"/>
      <c r="G73" s="681"/>
      <c r="H73" s="681">
        <v>1375</v>
      </c>
      <c r="I73" s="681">
        <v>1375</v>
      </c>
      <c r="J73" s="680"/>
      <c r="K73" s="680"/>
      <c r="L73" s="589"/>
      <c r="M73" s="680"/>
      <c r="N73" s="680"/>
      <c r="O73" s="680"/>
      <c r="P73" s="680"/>
      <c r="Q73" s="680"/>
      <c r="R73" s="680"/>
      <c r="S73" s="680"/>
      <c r="T73" s="680"/>
      <c r="U73" s="680"/>
      <c r="V73" s="680"/>
      <c r="W73" s="680"/>
      <c r="X73" s="680"/>
      <c r="Y73" s="680"/>
      <c r="Z73" s="680"/>
      <c r="AA73" s="680"/>
      <c r="AB73" s="680"/>
      <c r="AC73" s="680"/>
      <c r="AD73" s="680"/>
      <c r="AE73" s="680"/>
      <c r="AF73" s="680"/>
      <c r="AG73" s="680"/>
      <c r="AH73" s="680"/>
      <c r="AI73" s="680"/>
      <c r="AJ73" s="680"/>
      <c r="AK73" s="680"/>
      <c r="AL73" s="680"/>
      <c r="AM73" s="680"/>
      <c r="AN73" s="680"/>
      <c r="AO73" s="680"/>
      <c r="AP73" s="680"/>
      <c r="AQ73" s="680"/>
      <c r="AR73" s="680"/>
      <c r="AS73" s="680"/>
      <c r="AT73" s="680"/>
      <c r="AU73" s="680"/>
      <c r="AV73" s="680"/>
      <c r="AW73" s="680"/>
      <c r="AX73" s="680"/>
      <c r="AY73" s="680"/>
      <c r="AZ73" s="680"/>
      <c r="BA73" s="680"/>
      <c r="BB73" s="680"/>
      <c r="BC73" s="680"/>
      <c r="BD73" s="680"/>
      <c r="BE73" s="680"/>
      <c r="BF73" s="680"/>
      <c r="BG73" s="680"/>
      <c r="BH73" s="680"/>
      <c r="BI73" s="680"/>
      <c r="BJ73" s="680"/>
      <c r="BK73" s="680"/>
      <c r="BL73" s="680"/>
      <c r="BM73" s="680"/>
      <c r="BN73" s="680"/>
      <c r="BO73" s="680"/>
      <c r="BP73" s="680"/>
      <c r="BQ73" s="680"/>
      <c r="BR73" s="680"/>
      <c r="BS73" s="680"/>
      <c r="BT73" s="680"/>
      <c r="BU73" s="680"/>
      <c r="BV73" s="680"/>
      <c r="BW73" s="680"/>
      <c r="BX73" s="680"/>
      <c r="BY73" s="680"/>
      <c r="BZ73" s="680"/>
      <c r="CA73" s="680"/>
      <c r="CB73" s="680"/>
      <c r="CC73" s="680"/>
      <c r="CD73" s="680"/>
      <c r="CE73" s="680"/>
      <c r="CF73" s="680"/>
      <c r="CG73" s="680"/>
      <c r="CH73" s="680"/>
      <c r="CI73" s="680"/>
      <c r="CJ73" s="680"/>
      <c r="CK73" s="680"/>
      <c r="CL73" s="680"/>
      <c r="CM73" s="680"/>
      <c r="CN73" s="680"/>
      <c r="CO73" s="680"/>
      <c r="CP73" s="680"/>
      <c r="CQ73" s="680"/>
      <c r="CR73" s="680"/>
      <c r="CS73" s="680"/>
      <c r="CT73" s="680"/>
      <c r="CU73" s="680"/>
      <c r="CV73" s="680"/>
      <c r="CW73" s="680"/>
      <c r="CX73" s="680"/>
      <c r="CY73" s="680"/>
      <c r="CZ73" s="680"/>
      <c r="DA73" s="680"/>
      <c r="DB73" s="680"/>
      <c r="DC73" s="680"/>
      <c r="DD73" s="680"/>
      <c r="DE73" s="680"/>
      <c r="DF73" s="680"/>
      <c r="DG73" s="680"/>
      <c r="DH73" s="680"/>
      <c r="DI73" s="680"/>
      <c r="DJ73" s="680"/>
      <c r="DK73" s="680"/>
      <c r="DL73" s="680"/>
      <c r="DM73" s="680"/>
      <c r="DN73" s="680"/>
      <c r="DO73" s="680"/>
      <c r="DP73" s="680"/>
      <c r="DQ73" s="680"/>
      <c r="DR73" s="680"/>
      <c r="DS73" s="680"/>
      <c r="DT73" s="680"/>
      <c r="DU73" s="680"/>
      <c r="DV73" s="680"/>
      <c r="DW73" s="680"/>
      <c r="DX73" s="680"/>
      <c r="DY73" s="680"/>
      <c r="DZ73" s="680"/>
      <c r="EA73" s="680"/>
      <c r="EB73" s="680"/>
      <c r="EC73" s="680"/>
      <c r="ED73" s="680"/>
      <c r="EE73" s="680"/>
      <c r="EF73" s="680"/>
      <c r="EG73" s="680"/>
      <c r="EH73" s="680"/>
      <c r="EI73" s="680"/>
      <c r="EJ73" s="680"/>
      <c r="EK73" s="680"/>
      <c r="EL73" s="680"/>
      <c r="EM73" s="680"/>
      <c r="EN73" s="680"/>
      <c r="EO73" s="680"/>
      <c r="EP73" s="680"/>
      <c r="EQ73" s="680"/>
      <c r="ER73" s="680"/>
      <c r="ES73" s="680"/>
      <c r="ET73" s="680"/>
      <c r="EU73" s="680"/>
      <c r="EV73" s="680"/>
      <c r="EW73" s="680"/>
      <c r="EX73" s="680"/>
      <c r="EY73" s="680"/>
      <c r="EZ73" s="680"/>
      <c r="FA73" s="680"/>
      <c r="FB73" s="680"/>
      <c r="FC73" s="680"/>
      <c r="FD73" s="680"/>
      <c r="FE73" s="680"/>
      <c r="FF73" s="680"/>
      <c r="FG73" s="680"/>
      <c r="FH73" s="680"/>
      <c r="FI73" s="680"/>
      <c r="FJ73" s="680"/>
      <c r="FK73" s="680"/>
      <c r="FL73" s="680"/>
      <c r="FM73" s="680"/>
      <c r="FN73" s="680"/>
      <c r="FO73" s="680"/>
      <c r="FP73" s="680"/>
      <c r="FQ73" s="680"/>
      <c r="FR73" s="680"/>
      <c r="FS73" s="680"/>
      <c r="FT73" s="680"/>
      <c r="FU73" s="680"/>
      <c r="FV73" s="680"/>
      <c r="FW73" s="680"/>
      <c r="FX73" s="680"/>
      <c r="FY73" s="680"/>
      <c r="FZ73" s="680"/>
      <c r="GA73" s="680"/>
      <c r="GB73" s="680"/>
      <c r="GC73" s="680"/>
    </row>
    <row r="74" spans="1:185" ht="18" customHeight="1">
      <c r="A74" s="675" t="s">
        <v>1161</v>
      </c>
      <c r="B74" s="684" t="s">
        <v>1192</v>
      </c>
      <c r="C74" s="681"/>
      <c r="D74" s="681"/>
      <c r="E74" s="681"/>
      <c r="F74" s="681"/>
      <c r="G74" s="681"/>
      <c r="H74" s="681">
        <v>5000</v>
      </c>
      <c r="I74" s="681">
        <v>5000</v>
      </c>
      <c r="J74" s="680"/>
      <c r="K74" s="680"/>
      <c r="L74" s="589"/>
      <c r="M74" s="680"/>
      <c r="N74" s="680"/>
      <c r="O74" s="680"/>
      <c r="P74" s="680"/>
      <c r="Q74" s="680"/>
      <c r="R74" s="680"/>
      <c r="S74" s="680"/>
      <c r="T74" s="680"/>
      <c r="U74" s="680"/>
      <c r="V74" s="680"/>
      <c r="W74" s="680"/>
      <c r="X74" s="680"/>
      <c r="Y74" s="680"/>
      <c r="Z74" s="680"/>
      <c r="AA74" s="680"/>
      <c r="AB74" s="680"/>
      <c r="AC74" s="680"/>
      <c r="AD74" s="680"/>
      <c r="AE74" s="680"/>
      <c r="AF74" s="680"/>
      <c r="AG74" s="680"/>
      <c r="AH74" s="680"/>
      <c r="AI74" s="680"/>
      <c r="AJ74" s="680"/>
      <c r="AK74" s="680"/>
      <c r="AL74" s="680"/>
      <c r="AM74" s="680"/>
      <c r="AN74" s="680"/>
      <c r="AO74" s="680"/>
      <c r="AP74" s="680"/>
      <c r="AQ74" s="680"/>
      <c r="AR74" s="680"/>
      <c r="AS74" s="680"/>
      <c r="AT74" s="680"/>
      <c r="AU74" s="680"/>
      <c r="AV74" s="680"/>
      <c r="AW74" s="680"/>
      <c r="AX74" s="680"/>
      <c r="AY74" s="680"/>
      <c r="AZ74" s="680"/>
      <c r="BA74" s="680"/>
      <c r="BB74" s="680"/>
      <c r="BC74" s="680"/>
      <c r="BD74" s="680"/>
      <c r="BE74" s="680"/>
      <c r="BF74" s="680"/>
      <c r="BG74" s="680"/>
      <c r="BH74" s="680"/>
      <c r="BI74" s="680"/>
      <c r="BJ74" s="680"/>
      <c r="BK74" s="680"/>
      <c r="BL74" s="680"/>
      <c r="BM74" s="680"/>
      <c r="BN74" s="680"/>
      <c r="BO74" s="680"/>
      <c r="BP74" s="680"/>
      <c r="BQ74" s="680"/>
      <c r="BR74" s="680"/>
      <c r="BS74" s="680"/>
      <c r="BT74" s="680"/>
      <c r="BU74" s="680"/>
      <c r="BV74" s="680"/>
      <c r="BW74" s="680"/>
      <c r="BX74" s="680"/>
      <c r="BY74" s="680"/>
      <c r="BZ74" s="680"/>
      <c r="CA74" s="680"/>
      <c r="CB74" s="680"/>
      <c r="CC74" s="680"/>
      <c r="CD74" s="680"/>
      <c r="CE74" s="680"/>
      <c r="CF74" s="680"/>
      <c r="CG74" s="680"/>
      <c r="CH74" s="680"/>
      <c r="CI74" s="680"/>
      <c r="CJ74" s="680"/>
      <c r="CK74" s="680"/>
      <c r="CL74" s="680"/>
      <c r="CM74" s="680"/>
      <c r="CN74" s="680"/>
      <c r="CO74" s="680"/>
      <c r="CP74" s="680"/>
      <c r="CQ74" s="680"/>
      <c r="CR74" s="680"/>
      <c r="CS74" s="680"/>
      <c r="CT74" s="680"/>
      <c r="CU74" s="680"/>
      <c r="CV74" s="680"/>
      <c r="CW74" s="680"/>
      <c r="CX74" s="680"/>
      <c r="CY74" s="680"/>
      <c r="CZ74" s="680"/>
      <c r="DA74" s="680"/>
      <c r="DB74" s="680"/>
      <c r="DC74" s="680"/>
      <c r="DD74" s="680"/>
      <c r="DE74" s="680"/>
      <c r="DF74" s="680"/>
      <c r="DG74" s="680"/>
      <c r="DH74" s="680"/>
      <c r="DI74" s="680"/>
      <c r="DJ74" s="680"/>
      <c r="DK74" s="680"/>
      <c r="DL74" s="680"/>
      <c r="DM74" s="680"/>
      <c r="DN74" s="680"/>
      <c r="DO74" s="680"/>
      <c r="DP74" s="680"/>
      <c r="DQ74" s="680"/>
      <c r="DR74" s="680"/>
      <c r="DS74" s="680"/>
      <c r="DT74" s="680"/>
      <c r="DU74" s="680"/>
      <c r="DV74" s="680"/>
      <c r="DW74" s="680"/>
      <c r="DX74" s="680"/>
      <c r="DY74" s="680"/>
      <c r="DZ74" s="680"/>
      <c r="EA74" s="680"/>
      <c r="EB74" s="680"/>
      <c r="EC74" s="680"/>
      <c r="ED74" s="680"/>
      <c r="EE74" s="680"/>
      <c r="EF74" s="680"/>
      <c r="EG74" s="680"/>
      <c r="EH74" s="680"/>
      <c r="EI74" s="680"/>
      <c r="EJ74" s="680"/>
      <c r="EK74" s="680"/>
      <c r="EL74" s="680"/>
      <c r="EM74" s="680"/>
      <c r="EN74" s="680"/>
      <c r="EO74" s="680"/>
      <c r="EP74" s="680"/>
      <c r="EQ74" s="680"/>
      <c r="ER74" s="680"/>
      <c r="ES74" s="680"/>
      <c r="ET74" s="680"/>
      <c r="EU74" s="680"/>
      <c r="EV74" s="680"/>
      <c r="EW74" s="680"/>
      <c r="EX74" s="680"/>
      <c r="EY74" s="680"/>
      <c r="EZ74" s="680"/>
      <c r="FA74" s="680"/>
      <c r="FB74" s="680"/>
      <c r="FC74" s="680"/>
      <c r="FD74" s="680"/>
      <c r="FE74" s="680"/>
      <c r="FF74" s="680"/>
      <c r="FG74" s="680"/>
      <c r="FH74" s="680"/>
      <c r="FI74" s="680"/>
      <c r="FJ74" s="680"/>
      <c r="FK74" s="680"/>
      <c r="FL74" s="680"/>
      <c r="FM74" s="680"/>
      <c r="FN74" s="680"/>
      <c r="FO74" s="680"/>
      <c r="FP74" s="680"/>
      <c r="FQ74" s="680"/>
      <c r="FR74" s="680"/>
      <c r="FS74" s="680"/>
      <c r="FT74" s="680"/>
      <c r="FU74" s="680"/>
      <c r="FV74" s="680"/>
      <c r="FW74" s="680"/>
      <c r="FX74" s="680"/>
      <c r="FY74" s="680"/>
      <c r="FZ74" s="680"/>
      <c r="GA74" s="680"/>
      <c r="GB74" s="680"/>
      <c r="GC74" s="680"/>
    </row>
    <row r="75" spans="1:185" ht="18" customHeight="1">
      <c r="A75" s="675" t="s">
        <v>1164</v>
      </c>
      <c r="B75" s="684" t="s">
        <v>1560</v>
      </c>
      <c r="C75" s="681"/>
      <c r="D75" s="681"/>
      <c r="E75" s="681"/>
      <c r="F75" s="681"/>
      <c r="G75" s="681"/>
      <c r="H75" s="681">
        <v>6525</v>
      </c>
      <c r="I75" s="681">
        <v>4</v>
      </c>
      <c r="J75" s="680"/>
      <c r="K75" s="680"/>
      <c r="L75" s="589"/>
      <c r="M75" s="680"/>
      <c r="N75" s="680"/>
      <c r="O75" s="680"/>
      <c r="P75" s="680"/>
      <c r="Q75" s="680"/>
      <c r="R75" s="680"/>
      <c r="S75" s="680"/>
      <c r="T75" s="680"/>
      <c r="U75" s="680"/>
      <c r="V75" s="680"/>
      <c r="W75" s="680"/>
      <c r="X75" s="680"/>
      <c r="Y75" s="680"/>
      <c r="Z75" s="680"/>
      <c r="AA75" s="680"/>
      <c r="AB75" s="680"/>
      <c r="AC75" s="680"/>
      <c r="AD75" s="680"/>
      <c r="AE75" s="680"/>
      <c r="AF75" s="680"/>
      <c r="AG75" s="680"/>
      <c r="AH75" s="680"/>
      <c r="AI75" s="680"/>
      <c r="AJ75" s="680"/>
      <c r="AK75" s="680"/>
      <c r="AL75" s="680"/>
      <c r="AM75" s="680"/>
      <c r="AN75" s="680"/>
      <c r="AO75" s="680"/>
      <c r="AP75" s="680"/>
      <c r="AQ75" s="680"/>
      <c r="AR75" s="680"/>
      <c r="AS75" s="680"/>
      <c r="AT75" s="680"/>
      <c r="AU75" s="680"/>
      <c r="AV75" s="680"/>
      <c r="AW75" s="680"/>
      <c r="AX75" s="680"/>
      <c r="AY75" s="680"/>
      <c r="AZ75" s="680"/>
      <c r="BA75" s="680"/>
      <c r="BB75" s="680"/>
      <c r="BC75" s="680"/>
      <c r="BD75" s="680"/>
      <c r="BE75" s="680"/>
      <c r="BF75" s="680"/>
      <c r="BG75" s="680"/>
      <c r="BH75" s="680"/>
      <c r="BI75" s="680"/>
      <c r="BJ75" s="680"/>
      <c r="BK75" s="680"/>
      <c r="BL75" s="680"/>
      <c r="BM75" s="680"/>
      <c r="BN75" s="680"/>
      <c r="BO75" s="680"/>
      <c r="BP75" s="680"/>
      <c r="BQ75" s="680"/>
      <c r="BR75" s="680"/>
      <c r="BS75" s="680"/>
      <c r="BT75" s="680"/>
      <c r="BU75" s="680"/>
      <c r="BV75" s="680"/>
      <c r="BW75" s="680"/>
      <c r="BX75" s="680"/>
      <c r="BY75" s="680"/>
      <c r="BZ75" s="680"/>
      <c r="CA75" s="680"/>
      <c r="CB75" s="680"/>
      <c r="CC75" s="680"/>
      <c r="CD75" s="680"/>
      <c r="CE75" s="680"/>
      <c r="CF75" s="680"/>
      <c r="CG75" s="680"/>
      <c r="CH75" s="680"/>
      <c r="CI75" s="680"/>
      <c r="CJ75" s="680"/>
      <c r="CK75" s="680"/>
      <c r="CL75" s="680"/>
      <c r="CM75" s="680"/>
      <c r="CN75" s="680"/>
      <c r="CO75" s="680"/>
      <c r="CP75" s="680"/>
      <c r="CQ75" s="680"/>
      <c r="CR75" s="680"/>
      <c r="CS75" s="680"/>
      <c r="CT75" s="680"/>
      <c r="CU75" s="680"/>
      <c r="CV75" s="680"/>
      <c r="CW75" s="680"/>
      <c r="CX75" s="680"/>
      <c r="CY75" s="680"/>
      <c r="CZ75" s="680"/>
      <c r="DA75" s="680"/>
      <c r="DB75" s="680"/>
      <c r="DC75" s="680"/>
      <c r="DD75" s="680"/>
      <c r="DE75" s="680"/>
      <c r="DF75" s="680"/>
      <c r="DG75" s="680"/>
      <c r="DH75" s="680"/>
      <c r="DI75" s="680"/>
      <c r="DJ75" s="680"/>
      <c r="DK75" s="680"/>
      <c r="DL75" s="680"/>
      <c r="DM75" s="680"/>
      <c r="DN75" s="680"/>
      <c r="DO75" s="680"/>
      <c r="DP75" s="680"/>
      <c r="DQ75" s="680"/>
      <c r="DR75" s="680"/>
      <c r="DS75" s="680"/>
      <c r="DT75" s="680"/>
      <c r="DU75" s="680"/>
      <c r="DV75" s="680"/>
      <c r="DW75" s="680"/>
      <c r="DX75" s="680"/>
      <c r="DY75" s="680"/>
      <c r="DZ75" s="680"/>
      <c r="EA75" s="680"/>
      <c r="EB75" s="680"/>
      <c r="EC75" s="680"/>
      <c r="ED75" s="680"/>
      <c r="EE75" s="680"/>
      <c r="EF75" s="680"/>
      <c r="EG75" s="680"/>
      <c r="EH75" s="680"/>
      <c r="EI75" s="680"/>
      <c r="EJ75" s="680"/>
      <c r="EK75" s="680"/>
      <c r="EL75" s="680"/>
      <c r="EM75" s="680"/>
      <c r="EN75" s="680"/>
      <c r="EO75" s="680"/>
      <c r="EP75" s="680"/>
      <c r="EQ75" s="680"/>
      <c r="ER75" s="680"/>
      <c r="ES75" s="680"/>
      <c r="ET75" s="680"/>
      <c r="EU75" s="680"/>
      <c r="EV75" s="680"/>
      <c r="EW75" s="680"/>
      <c r="EX75" s="680"/>
      <c r="EY75" s="680"/>
      <c r="EZ75" s="680"/>
      <c r="FA75" s="680"/>
      <c r="FB75" s="680"/>
      <c r="FC75" s="680"/>
      <c r="FD75" s="680"/>
      <c r="FE75" s="680"/>
      <c r="FF75" s="680"/>
      <c r="FG75" s="680"/>
      <c r="FH75" s="680"/>
      <c r="FI75" s="680"/>
      <c r="FJ75" s="680"/>
      <c r="FK75" s="680"/>
      <c r="FL75" s="680"/>
      <c r="FM75" s="680"/>
      <c r="FN75" s="680"/>
      <c r="FO75" s="680"/>
      <c r="FP75" s="680"/>
      <c r="FQ75" s="680"/>
      <c r="FR75" s="680"/>
      <c r="FS75" s="680"/>
      <c r="FT75" s="680"/>
      <c r="FU75" s="680"/>
      <c r="FV75" s="680"/>
      <c r="FW75" s="680"/>
      <c r="FX75" s="680"/>
      <c r="FY75" s="680"/>
      <c r="FZ75" s="680"/>
      <c r="GA75" s="680"/>
      <c r="GB75" s="680"/>
      <c r="GC75" s="680"/>
    </row>
    <row r="76" spans="1:185" ht="18" customHeight="1">
      <c r="A76" s="675" t="s">
        <v>1167</v>
      </c>
      <c r="B76" s="684" t="s">
        <v>1075</v>
      </c>
      <c r="C76" s="681"/>
      <c r="D76" s="681"/>
      <c r="E76" s="681"/>
      <c r="F76" s="681"/>
      <c r="G76" s="681"/>
      <c r="H76" s="681">
        <v>200</v>
      </c>
      <c r="I76" s="681">
        <v>200</v>
      </c>
      <c r="J76" s="680"/>
      <c r="K76" s="680"/>
      <c r="L76" s="589"/>
      <c r="M76" s="680"/>
      <c r="N76" s="680"/>
      <c r="O76" s="680"/>
      <c r="P76" s="680"/>
      <c r="Q76" s="680"/>
      <c r="R76" s="680"/>
      <c r="S76" s="680"/>
      <c r="T76" s="680"/>
      <c r="U76" s="680"/>
      <c r="V76" s="680"/>
      <c r="W76" s="680"/>
      <c r="X76" s="680"/>
      <c r="Y76" s="680"/>
      <c r="Z76" s="680"/>
      <c r="AA76" s="680"/>
      <c r="AB76" s="680"/>
      <c r="AC76" s="680"/>
      <c r="AD76" s="680"/>
      <c r="AE76" s="680"/>
      <c r="AF76" s="680"/>
      <c r="AG76" s="680"/>
      <c r="AH76" s="680"/>
      <c r="AI76" s="680"/>
      <c r="AJ76" s="680"/>
      <c r="AK76" s="680"/>
      <c r="AL76" s="680"/>
      <c r="AM76" s="680"/>
      <c r="AN76" s="680"/>
      <c r="AO76" s="680"/>
      <c r="AP76" s="680"/>
      <c r="AQ76" s="680"/>
      <c r="AR76" s="680"/>
      <c r="AS76" s="680"/>
      <c r="AT76" s="680"/>
      <c r="AU76" s="680"/>
      <c r="AV76" s="680"/>
      <c r="AW76" s="680"/>
      <c r="AX76" s="680"/>
      <c r="AY76" s="680"/>
      <c r="AZ76" s="680"/>
      <c r="BA76" s="680"/>
      <c r="BB76" s="680"/>
      <c r="BC76" s="680"/>
      <c r="BD76" s="680"/>
      <c r="BE76" s="680"/>
      <c r="BF76" s="680"/>
      <c r="BG76" s="680"/>
      <c r="BH76" s="680"/>
      <c r="BI76" s="680"/>
      <c r="BJ76" s="680"/>
      <c r="BK76" s="680"/>
      <c r="BL76" s="680"/>
      <c r="BM76" s="680"/>
      <c r="BN76" s="680"/>
      <c r="BO76" s="680"/>
      <c r="BP76" s="680"/>
      <c r="BQ76" s="680"/>
      <c r="BR76" s="680"/>
      <c r="BS76" s="680"/>
      <c r="BT76" s="680"/>
      <c r="BU76" s="680"/>
      <c r="BV76" s="680"/>
      <c r="BW76" s="680"/>
      <c r="BX76" s="680"/>
      <c r="BY76" s="680"/>
      <c r="BZ76" s="680"/>
      <c r="CA76" s="680"/>
      <c r="CB76" s="680"/>
      <c r="CC76" s="680"/>
      <c r="CD76" s="680"/>
      <c r="CE76" s="680"/>
      <c r="CF76" s="680"/>
      <c r="CG76" s="680"/>
      <c r="CH76" s="680"/>
      <c r="CI76" s="680"/>
      <c r="CJ76" s="680"/>
      <c r="CK76" s="680"/>
      <c r="CL76" s="680"/>
      <c r="CM76" s="680"/>
      <c r="CN76" s="680"/>
      <c r="CO76" s="680"/>
      <c r="CP76" s="680"/>
      <c r="CQ76" s="680"/>
      <c r="CR76" s="680"/>
      <c r="CS76" s="680"/>
      <c r="CT76" s="680"/>
      <c r="CU76" s="680"/>
      <c r="CV76" s="680"/>
      <c r="CW76" s="680"/>
      <c r="CX76" s="680"/>
      <c r="CY76" s="680"/>
      <c r="CZ76" s="680"/>
      <c r="DA76" s="680"/>
      <c r="DB76" s="680"/>
      <c r="DC76" s="680"/>
      <c r="DD76" s="680"/>
      <c r="DE76" s="680"/>
      <c r="DF76" s="680"/>
      <c r="DG76" s="680"/>
      <c r="DH76" s="680"/>
      <c r="DI76" s="680"/>
      <c r="DJ76" s="680"/>
      <c r="DK76" s="680"/>
      <c r="DL76" s="680"/>
      <c r="DM76" s="680"/>
      <c r="DN76" s="680"/>
      <c r="DO76" s="680"/>
      <c r="DP76" s="680"/>
      <c r="DQ76" s="680"/>
      <c r="DR76" s="680"/>
      <c r="DS76" s="680"/>
      <c r="DT76" s="680"/>
      <c r="DU76" s="680"/>
      <c r="DV76" s="680"/>
      <c r="DW76" s="680"/>
      <c r="DX76" s="680"/>
      <c r="DY76" s="680"/>
      <c r="DZ76" s="680"/>
      <c r="EA76" s="680"/>
      <c r="EB76" s="680"/>
      <c r="EC76" s="680"/>
      <c r="ED76" s="680"/>
      <c r="EE76" s="680"/>
      <c r="EF76" s="680"/>
      <c r="EG76" s="680"/>
      <c r="EH76" s="680"/>
      <c r="EI76" s="680"/>
      <c r="EJ76" s="680"/>
      <c r="EK76" s="680"/>
      <c r="EL76" s="680"/>
      <c r="EM76" s="680"/>
      <c r="EN76" s="680"/>
      <c r="EO76" s="680"/>
      <c r="EP76" s="680"/>
      <c r="EQ76" s="680"/>
      <c r="ER76" s="680"/>
      <c r="ES76" s="680"/>
      <c r="ET76" s="680"/>
      <c r="EU76" s="680"/>
      <c r="EV76" s="680"/>
      <c r="EW76" s="680"/>
      <c r="EX76" s="680"/>
      <c r="EY76" s="680"/>
      <c r="EZ76" s="680"/>
      <c r="FA76" s="680"/>
      <c r="FB76" s="680"/>
      <c r="FC76" s="680"/>
      <c r="FD76" s="680"/>
      <c r="FE76" s="680"/>
      <c r="FF76" s="680"/>
      <c r="FG76" s="680"/>
      <c r="FH76" s="680"/>
      <c r="FI76" s="680"/>
      <c r="FJ76" s="680"/>
      <c r="FK76" s="680"/>
      <c r="FL76" s="680"/>
      <c r="FM76" s="680"/>
      <c r="FN76" s="680"/>
      <c r="FO76" s="680"/>
      <c r="FP76" s="680"/>
      <c r="FQ76" s="680"/>
      <c r="FR76" s="680"/>
      <c r="FS76" s="680"/>
      <c r="FT76" s="680"/>
      <c r="FU76" s="680"/>
      <c r="FV76" s="680"/>
      <c r="FW76" s="680"/>
      <c r="FX76" s="680"/>
      <c r="FY76" s="680"/>
      <c r="FZ76" s="680"/>
      <c r="GA76" s="680"/>
      <c r="GB76" s="680"/>
      <c r="GC76" s="680"/>
    </row>
    <row r="77" spans="1:185" ht="18" customHeight="1">
      <c r="A77" s="675" t="s">
        <v>1170</v>
      </c>
      <c r="B77" s="680" t="s">
        <v>1561</v>
      </c>
      <c r="C77" s="681"/>
      <c r="D77" s="681"/>
      <c r="E77" s="681"/>
      <c r="F77" s="681"/>
      <c r="G77" s="681"/>
      <c r="H77" s="681">
        <v>13354</v>
      </c>
      <c r="I77" s="681"/>
      <c r="J77" s="680"/>
      <c r="K77" s="680"/>
      <c r="L77" s="589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  <c r="AA77" s="680"/>
      <c r="AB77" s="680"/>
      <c r="AC77" s="680"/>
      <c r="AD77" s="680"/>
      <c r="AE77" s="680"/>
      <c r="AF77" s="680"/>
      <c r="AG77" s="680"/>
      <c r="AH77" s="680"/>
      <c r="AI77" s="680"/>
      <c r="AJ77" s="680"/>
      <c r="AK77" s="680"/>
      <c r="AL77" s="680"/>
      <c r="AM77" s="680"/>
      <c r="AN77" s="680"/>
      <c r="AO77" s="680"/>
      <c r="AP77" s="680"/>
      <c r="AQ77" s="680"/>
      <c r="AR77" s="680"/>
      <c r="AS77" s="680"/>
      <c r="AT77" s="680"/>
      <c r="AU77" s="680"/>
      <c r="AV77" s="680"/>
      <c r="AW77" s="680"/>
      <c r="AX77" s="680"/>
      <c r="AY77" s="680"/>
      <c r="AZ77" s="680"/>
      <c r="BA77" s="680"/>
      <c r="BB77" s="680"/>
      <c r="BC77" s="680"/>
      <c r="BD77" s="680"/>
      <c r="BE77" s="680"/>
      <c r="BF77" s="680"/>
      <c r="BG77" s="680"/>
      <c r="BH77" s="680"/>
      <c r="BI77" s="680"/>
      <c r="BJ77" s="680"/>
      <c r="BK77" s="680"/>
      <c r="BL77" s="680"/>
      <c r="BM77" s="680"/>
      <c r="BN77" s="680"/>
      <c r="BO77" s="680"/>
      <c r="BP77" s="680"/>
      <c r="BQ77" s="680"/>
      <c r="BR77" s="680"/>
      <c r="BS77" s="680"/>
      <c r="BT77" s="680"/>
      <c r="BU77" s="680"/>
      <c r="BV77" s="680"/>
      <c r="BW77" s="680"/>
      <c r="BX77" s="680"/>
      <c r="BY77" s="680"/>
      <c r="BZ77" s="680"/>
      <c r="CA77" s="680"/>
      <c r="CB77" s="680"/>
      <c r="CC77" s="680"/>
      <c r="CD77" s="680"/>
      <c r="CE77" s="680"/>
      <c r="CF77" s="680"/>
      <c r="CG77" s="680"/>
      <c r="CH77" s="680"/>
      <c r="CI77" s="680"/>
      <c r="CJ77" s="680"/>
      <c r="CK77" s="680"/>
      <c r="CL77" s="680"/>
      <c r="CM77" s="680"/>
      <c r="CN77" s="680"/>
      <c r="CO77" s="680"/>
      <c r="CP77" s="680"/>
      <c r="CQ77" s="680"/>
      <c r="CR77" s="680"/>
      <c r="CS77" s="680"/>
      <c r="CT77" s="680"/>
      <c r="CU77" s="680"/>
      <c r="CV77" s="680"/>
      <c r="CW77" s="680"/>
      <c r="CX77" s="680"/>
      <c r="CY77" s="680"/>
      <c r="CZ77" s="680"/>
      <c r="DA77" s="680"/>
      <c r="DB77" s="680"/>
      <c r="DC77" s="680"/>
      <c r="DD77" s="680"/>
      <c r="DE77" s="680"/>
      <c r="DF77" s="680"/>
      <c r="DG77" s="680"/>
      <c r="DH77" s="680"/>
      <c r="DI77" s="680"/>
      <c r="DJ77" s="680"/>
      <c r="DK77" s="680"/>
      <c r="DL77" s="680"/>
      <c r="DM77" s="680"/>
      <c r="DN77" s="680"/>
      <c r="DO77" s="680"/>
      <c r="DP77" s="680"/>
      <c r="DQ77" s="680"/>
      <c r="DR77" s="680"/>
      <c r="DS77" s="680"/>
      <c r="DT77" s="680"/>
      <c r="DU77" s="680"/>
      <c r="DV77" s="680"/>
      <c r="DW77" s="680"/>
      <c r="DX77" s="680"/>
      <c r="DY77" s="680"/>
      <c r="DZ77" s="680"/>
      <c r="EA77" s="680"/>
      <c r="EB77" s="680"/>
      <c r="EC77" s="680"/>
      <c r="ED77" s="680"/>
      <c r="EE77" s="680"/>
      <c r="EF77" s="680"/>
      <c r="EG77" s="680"/>
      <c r="EH77" s="680"/>
      <c r="EI77" s="680"/>
      <c r="EJ77" s="680"/>
      <c r="EK77" s="680"/>
      <c r="EL77" s="680"/>
      <c r="EM77" s="680"/>
      <c r="EN77" s="680"/>
      <c r="EO77" s="680"/>
      <c r="EP77" s="680"/>
      <c r="EQ77" s="680"/>
      <c r="ER77" s="680"/>
      <c r="ES77" s="680"/>
      <c r="ET77" s="680"/>
      <c r="EU77" s="680"/>
      <c r="EV77" s="680"/>
      <c r="EW77" s="680"/>
      <c r="EX77" s="680"/>
      <c r="EY77" s="680"/>
      <c r="EZ77" s="680"/>
      <c r="FA77" s="680"/>
      <c r="FB77" s="680"/>
      <c r="FC77" s="680"/>
      <c r="FD77" s="680"/>
      <c r="FE77" s="680"/>
      <c r="FF77" s="680"/>
      <c r="FG77" s="680"/>
      <c r="FH77" s="680"/>
      <c r="FI77" s="680"/>
      <c r="FJ77" s="680"/>
      <c r="FK77" s="680"/>
      <c r="FL77" s="680"/>
      <c r="FM77" s="680"/>
      <c r="FN77" s="680"/>
      <c r="FO77" s="680"/>
      <c r="FP77" s="680"/>
      <c r="FQ77" s="680"/>
      <c r="FR77" s="680"/>
      <c r="FS77" s="680"/>
      <c r="FT77" s="680"/>
      <c r="FU77" s="680"/>
      <c r="FV77" s="680"/>
      <c r="FW77" s="680"/>
      <c r="FX77" s="680"/>
      <c r="FY77" s="680"/>
      <c r="FZ77" s="680"/>
      <c r="GA77" s="680"/>
      <c r="GB77" s="680"/>
      <c r="GC77" s="680"/>
    </row>
    <row r="78" spans="1:185" ht="20.25" customHeight="1" thickBot="1">
      <c r="A78" s="685"/>
      <c r="C78" s="676"/>
      <c r="D78" s="676"/>
      <c r="E78" s="676"/>
      <c r="F78" s="676"/>
      <c r="G78" s="676"/>
      <c r="H78" s="676"/>
      <c r="I78" s="676"/>
      <c r="J78" s="589"/>
      <c r="K78" s="589"/>
      <c r="L78" s="589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89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  <c r="BG78" s="589"/>
      <c r="BH78" s="589"/>
      <c r="BI78" s="589"/>
      <c r="BJ78" s="589"/>
      <c r="BK78" s="589"/>
      <c r="BL78" s="589"/>
      <c r="BM78" s="589"/>
      <c r="BN78" s="589"/>
      <c r="BO78" s="589"/>
      <c r="BP78" s="589"/>
      <c r="BQ78" s="589"/>
      <c r="BR78" s="589"/>
      <c r="BS78" s="589"/>
      <c r="BT78" s="589"/>
      <c r="BU78" s="589"/>
      <c r="BV78" s="589"/>
      <c r="BW78" s="589"/>
      <c r="BX78" s="589"/>
      <c r="BY78" s="589"/>
      <c r="BZ78" s="589"/>
      <c r="CA78" s="589"/>
      <c r="CB78" s="589"/>
      <c r="CC78" s="589"/>
      <c r="CD78" s="589"/>
      <c r="CE78" s="589"/>
      <c r="CF78" s="589"/>
      <c r="CG78" s="589"/>
      <c r="CH78" s="589"/>
      <c r="CI78" s="589"/>
      <c r="CJ78" s="589"/>
      <c r="CK78" s="589"/>
      <c r="CL78" s="589"/>
      <c r="CM78" s="589"/>
      <c r="CN78" s="589"/>
      <c r="CO78" s="589"/>
      <c r="CP78" s="589"/>
      <c r="CQ78" s="589"/>
      <c r="CR78" s="589"/>
      <c r="CS78" s="589"/>
      <c r="CT78" s="589"/>
      <c r="CU78" s="589"/>
      <c r="CV78" s="589"/>
      <c r="CW78" s="589"/>
      <c r="CX78" s="589"/>
      <c r="CY78" s="589"/>
      <c r="CZ78" s="589"/>
      <c r="DA78" s="589"/>
      <c r="DB78" s="589"/>
      <c r="DC78" s="589"/>
      <c r="DD78" s="589"/>
      <c r="DE78" s="589"/>
      <c r="DF78" s="589"/>
      <c r="DG78" s="589"/>
      <c r="DH78" s="589"/>
      <c r="DI78" s="589"/>
      <c r="DJ78" s="589"/>
      <c r="DK78" s="589"/>
      <c r="DL78" s="589"/>
      <c r="DM78" s="589"/>
      <c r="DN78" s="589"/>
      <c r="DO78" s="589"/>
      <c r="DP78" s="589"/>
      <c r="DQ78" s="589"/>
      <c r="DR78" s="589"/>
      <c r="DS78" s="589"/>
      <c r="DT78" s="589"/>
      <c r="DU78" s="589"/>
      <c r="DV78" s="589"/>
      <c r="DW78" s="589"/>
      <c r="DX78" s="589"/>
      <c r="DY78" s="589"/>
      <c r="DZ78" s="589"/>
      <c r="EA78" s="589"/>
      <c r="EB78" s="589"/>
      <c r="EC78" s="589"/>
      <c r="ED78" s="589"/>
      <c r="EE78" s="589"/>
      <c r="EF78" s="589"/>
      <c r="EG78" s="589"/>
      <c r="EH78" s="589"/>
      <c r="EI78" s="589"/>
      <c r="EJ78" s="589"/>
      <c r="EK78" s="589"/>
      <c r="EL78" s="589"/>
      <c r="EM78" s="589"/>
      <c r="EN78" s="589"/>
      <c r="EO78" s="589"/>
      <c r="EP78" s="589"/>
      <c r="EQ78" s="589"/>
      <c r="ER78" s="589"/>
      <c r="ES78" s="589"/>
      <c r="ET78" s="589"/>
      <c r="EU78" s="589"/>
      <c r="EV78" s="589"/>
      <c r="EW78" s="589"/>
      <c r="EX78" s="589"/>
      <c r="EY78" s="589"/>
      <c r="EZ78" s="589"/>
      <c r="FA78" s="589"/>
      <c r="FB78" s="589"/>
      <c r="FC78" s="589"/>
      <c r="FD78" s="589"/>
      <c r="FE78" s="589"/>
      <c r="FF78" s="589"/>
      <c r="FG78" s="589"/>
      <c r="FH78" s="589"/>
      <c r="FI78" s="589"/>
      <c r="FJ78" s="589"/>
      <c r="FK78" s="589"/>
      <c r="FL78" s="589"/>
      <c r="FM78" s="589"/>
      <c r="FN78" s="589"/>
      <c r="FO78" s="589"/>
      <c r="FP78" s="589"/>
      <c r="FQ78" s="589"/>
      <c r="FR78" s="589"/>
      <c r="FS78" s="589"/>
      <c r="FT78" s="589"/>
      <c r="FU78" s="589"/>
      <c r="FV78" s="589"/>
      <c r="FW78" s="589"/>
      <c r="FX78" s="589"/>
      <c r="FY78" s="589"/>
      <c r="FZ78" s="589"/>
      <c r="GA78" s="589"/>
      <c r="GB78" s="589"/>
      <c r="GC78" s="589"/>
    </row>
    <row r="79" spans="1:185" s="531" customFormat="1" ht="18" customHeight="1" thickBot="1">
      <c r="A79" s="790" t="s">
        <v>1562</v>
      </c>
      <c r="B79" s="791"/>
      <c r="C79" s="677">
        <f aca="true" t="shared" si="0" ref="C79:I79">SUM(C18:C78)</f>
        <v>2030</v>
      </c>
      <c r="D79" s="677">
        <f t="shared" si="0"/>
        <v>33103</v>
      </c>
      <c r="E79" s="677">
        <f t="shared" si="0"/>
        <v>4426</v>
      </c>
      <c r="F79" s="677">
        <f t="shared" si="0"/>
        <v>22543</v>
      </c>
      <c r="G79" s="677">
        <f t="shared" si="0"/>
        <v>32005</v>
      </c>
      <c r="H79" s="677">
        <f t="shared" si="0"/>
        <v>261648</v>
      </c>
      <c r="I79" s="677">
        <f t="shared" si="0"/>
        <v>247040</v>
      </c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7"/>
      <c r="AN79" s="547"/>
      <c r="AO79" s="547"/>
      <c r="AP79" s="547"/>
      <c r="AQ79" s="547"/>
      <c r="AR79" s="547"/>
      <c r="AS79" s="547"/>
      <c r="AT79" s="547"/>
      <c r="AU79" s="547"/>
      <c r="AV79" s="547"/>
      <c r="AW79" s="547"/>
      <c r="AX79" s="547"/>
      <c r="AY79" s="547"/>
      <c r="AZ79" s="547"/>
      <c r="BA79" s="547"/>
      <c r="BB79" s="547"/>
      <c r="BC79" s="547"/>
      <c r="BD79" s="547"/>
      <c r="BE79" s="547"/>
      <c r="BF79" s="547"/>
      <c r="BG79" s="547"/>
      <c r="BH79" s="547"/>
      <c r="BI79" s="547"/>
      <c r="BJ79" s="547"/>
      <c r="BK79" s="547"/>
      <c r="BL79" s="547"/>
      <c r="BM79" s="547"/>
      <c r="BN79" s="547"/>
      <c r="BO79" s="547"/>
      <c r="BP79" s="547"/>
      <c r="BQ79" s="547"/>
      <c r="BR79" s="547"/>
      <c r="BS79" s="547"/>
      <c r="BT79" s="547"/>
      <c r="BU79" s="547"/>
      <c r="BV79" s="547"/>
      <c r="BW79" s="547"/>
      <c r="BX79" s="547"/>
      <c r="BY79" s="547"/>
      <c r="BZ79" s="547"/>
      <c r="CA79" s="547"/>
      <c r="CB79" s="547"/>
      <c r="CC79" s="547"/>
      <c r="CD79" s="547"/>
      <c r="CE79" s="547"/>
      <c r="CF79" s="547"/>
      <c r="CG79" s="547"/>
      <c r="CH79" s="547"/>
      <c r="CI79" s="547"/>
      <c r="CJ79" s="547"/>
      <c r="CK79" s="547"/>
      <c r="CL79" s="547"/>
      <c r="CM79" s="547"/>
      <c r="CN79" s="547"/>
      <c r="CO79" s="547"/>
      <c r="CP79" s="547"/>
      <c r="CQ79" s="547"/>
      <c r="CR79" s="547"/>
      <c r="CS79" s="547"/>
      <c r="CT79" s="547"/>
      <c r="CU79" s="547"/>
      <c r="CV79" s="547"/>
      <c r="CW79" s="547"/>
      <c r="CX79" s="547"/>
      <c r="CY79" s="547"/>
      <c r="CZ79" s="547"/>
      <c r="DA79" s="547"/>
      <c r="DB79" s="547"/>
      <c r="DC79" s="547"/>
      <c r="DD79" s="547"/>
      <c r="DE79" s="547"/>
      <c r="DF79" s="547"/>
      <c r="DG79" s="547"/>
      <c r="DH79" s="547"/>
      <c r="DI79" s="547"/>
      <c r="DJ79" s="547"/>
      <c r="DK79" s="547"/>
      <c r="DL79" s="547"/>
      <c r="DM79" s="547"/>
      <c r="DN79" s="547"/>
      <c r="DO79" s="547"/>
      <c r="DP79" s="547"/>
      <c r="DQ79" s="547"/>
      <c r="DR79" s="547"/>
      <c r="DS79" s="547"/>
      <c r="DT79" s="547"/>
      <c r="DU79" s="547"/>
      <c r="DV79" s="547"/>
      <c r="DW79" s="547"/>
      <c r="DX79" s="547"/>
      <c r="DY79" s="547"/>
      <c r="DZ79" s="547"/>
      <c r="EA79" s="547"/>
      <c r="EB79" s="547"/>
      <c r="EC79" s="547"/>
      <c r="ED79" s="547"/>
      <c r="EE79" s="547"/>
      <c r="EF79" s="547"/>
      <c r="EG79" s="547"/>
      <c r="EH79" s="547"/>
      <c r="EI79" s="547"/>
      <c r="EJ79" s="547"/>
      <c r="EK79" s="547"/>
      <c r="EL79" s="547"/>
      <c r="EM79" s="547"/>
      <c r="EN79" s="547"/>
      <c r="EO79" s="547"/>
      <c r="EP79" s="547"/>
      <c r="EQ79" s="547"/>
      <c r="ER79" s="547"/>
      <c r="ES79" s="547"/>
      <c r="ET79" s="547"/>
      <c r="EU79" s="547"/>
      <c r="EV79" s="547"/>
      <c r="EW79" s="547"/>
      <c r="EX79" s="547"/>
      <c r="EY79" s="547"/>
      <c r="EZ79" s="547"/>
      <c r="FA79" s="547"/>
      <c r="FB79" s="547"/>
      <c r="FC79" s="547"/>
      <c r="FD79" s="547"/>
      <c r="FE79" s="547"/>
      <c r="FF79" s="547"/>
      <c r="FG79" s="547"/>
      <c r="FH79" s="547"/>
      <c r="FI79" s="547"/>
      <c r="FJ79" s="547"/>
      <c r="FK79" s="547"/>
      <c r="FL79" s="547"/>
      <c r="FM79" s="547"/>
      <c r="FN79" s="547"/>
      <c r="FO79" s="547"/>
      <c r="FP79" s="547"/>
      <c r="FQ79" s="547"/>
      <c r="FR79" s="547"/>
      <c r="FS79" s="547"/>
      <c r="FT79" s="547"/>
      <c r="FU79" s="547"/>
      <c r="FV79" s="547"/>
      <c r="FW79" s="547"/>
      <c r="FX79" s="547"/>
      <c r="FY79" s="547"/>
      <c r="FZ79" s="547"/>
      <c r="GA79" s="547"/>
      <c r="GB79" s="547"/>
      <c r="GC79" s="547"/>
    </row>
    <row r="80" spans="10:185" ht="18.75" customHeight="1" thickBot="1">
      <c r="J80" s="589"/>
      <c r="K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89"/>
      <c r="AS80" s="589"/>
      <c r="AT80" s="589"/>
      <c r="AU80" s="589"/>
      <c r="AV80" s="589"/>
      <c r="AW80" s="589"/>
      <c r="AX80" s="589"/>
      <c r="AY80" s="589"/>
      <c r="AZ80" s="589"/>
      <c r="BA80" s="589"/>
      <c r="BB80" s="589"/>
      <c r="BC80" s="589"/>
      <c r="BD80" s="589"/>
      <c r="BE80" s="589"/>
      <c r="BF80" s="589"/>
      <c r="BG80" s="589"/>
      <c r="BH80" s="589"/>
      <c r="BI80" s="589"/>
      <c r="BJ80" s="589"/>
      <c r="BK80" s="589"/>
      <c r="BL80" s="589"/>
      <c r="BM80" s="589"/>
      <c r="BN80" s="589"/>
      <c r="BO80" s="589"/>
      <c r="BP80" s="589"/>
      <c r="BQ80" s="589"/>
      <c r="BR80" s="589"/>
      <c r="BS80" s="589"/>
      <c r="BT80" s="589"/>
      <c r="BU80" s="589"/>
      <c r="BV80" s="589"/>
      <c r="BW80" s="589"/>
      <c r="BX80" s="589"/>
      <c r="BY80" s="589"/>
      <c r="BZ80" s="589"/>
      <c r="CA80" s="589"/>
      <c r="CB80" s="589"/>
      <c r="CC80" s="589"/>
      <c r="CD80" s="589"/>
      <c r="CE80" s="589"/>
      <c r="CF80" s="589"/>
      <c r="CG80" s="589"/>
      <c r="CH80" s="589"/>
      <c r="CI80" s="589"/>
      <c r="CJ80" s="589"/>
      <c r="CK80" s="589"/>
      <c r="CL80" s="589"/>
      <c r="CM80" s="589"/>
      <c r="CN80" s="589"/>
      <c r="CO80" s="589"/>
      <c r="CP80" s="589"/>
      <c r="CQ80" s="589"/>
      <c r="CR80" s="589"/>
      <c r="CS80" s="589"/>
      <c r="CT80" s="589"/>
      <c r="CU80" s="589"/>
      <c r="CV80" s="589"/>
      <c r="CW80" s="589"/>
      <c r="CX80" s="589"/>
      <c r="CY80" s="589"/>
      <c r="CZ80" s="589"/>
      <c r="DA80" s="589"/>
      <c r="DB80" s="589"/>
      <c r="DC80" s="589"/>
      <c r="DD80" s="589"/>
      <c r="DE80" s="589"/>
      <c r="DF80" s="589"/>
      <c r="DG80" s="589"/>
      <c r="DH80" s="589"/>
      <c r="DI80" s="589"/>
      <c r="DJ80" s="589"/>
      <c r="DK80" s="589"/>
      <c r="DL80" s="589"/>
      <c r="DM80" s="589"/>
      <c r="DN80" s="589"/>
      <c r="DO80" s="589"/>
      <c r="DP80" s="589"/>
      <c r="DQ80" s="589"/>
      <c r="DR80" s="589"/>
      <c r="DS80" s="589"/>
      <c r="DT80" s="589"/>
      <c r="DU80" s="589"/>
      <c r="DV80" s="589"/>
      <c r="DW80" s="589"/>
      <c r="DX80" s="589"/>
      <c r="DY80" s="589"/>
      <c r="DZ80" s="589"/>
      <c r="EA80" s="589"/>
      <c r="EB80" s="589"/>
      <c r="EC80" s="589"/>
      <c r="ED80" s="589"/>
      <c r="EE80" s="589"/>
      <c r="EF80" s="589"/>
      <c r="EG80" s="589"/>
      <c r="EH80" s="589"/>
      <c r="EI80" s="589"/>
      <c r="EJ80" s="589"/>
      <c r="EK80" s="589"/>
      <c r="EL80" s="589"/>
      <c r="EM80" s="589"/>
      <c r="EN80" s="589"/>
      <c r="EO80" s="589"/>
      <c r="EP80" s="589"/>
      <c r="EQ80" s="589"/>
      <c r="ER80" s="589"/>
      <c r="ES80" s="589"/>
      <c r="ET80" s="589"/>
      <c r="EU80" s="589"/>
      <c r="EV80" s="589"/>
      <c r="EW80" s="589"/>
      <c r="EX80" s="589"/>
      <c r="EY80" s="589"/>
      <c r="EZ80" s="589"/>
      <c r="FA80" s="589"/>
      <c r="FB80" s="589"/>
      <c r="FC80" s="589"/>
      <c r="FD80" s="589"/>
      <c r="FE80" s="589"/>
      <c r="FF80" s="589"/>
      <c r="FG80" s="589"/>
      <c r="FH80" s="589"/>
      <c r="FI80" s="589"/>
      <c r="FJ80" s="589"/>
      <c r="FK80" s="589"/>
      <c r="FL80" s="589"/>
      <c r="FM80" s="589"/>
      <c r="FN80" s="589"/>
      <c r="FO80" s="589"/>
      <c r="FP80" s="589"/>
      <c r="FQ80" s="589"/>
      <c r="FR80" s="589"/>
      <c r="FS80" s="589"/>
      <c r="FT80" s="589"/>
      <c r="FU80" s="589"/>
      <c r="FV80" s="589"/>
      <c r="FW80" s="589"/>
      <c r="FX80" s="589"/>
      <c r="FY80" s="589"/>
      <c r="FZ80" s="589"/>
      <c r="GA80" s="589"/>
      <c r="GB80" s="589"/>
      <c r="GC80" s="589"/>
    </row>
    <row r="81" spans="1:185" s="531" customFormat="1" ht="18" customHeight="1" thickBot="1">
      <c r="A81" s="790" t="s">
        <v>1563</v>
      </c>
      <c r="B81" s="791"/>
      <c r="C81" s="677">
        <f>SUM(C19:C79)</f>
        <v>2030</v>
      </c>
      <c r="D81" s="677">
        <f aca="true" t="shared" si="1" ref="D81:I81">SUM(D79+D14)</f>
        <v>56329</v>
      </c>
      <c r="E81" s="677">
        <f t="shared" si="1"/>
        <v>4426</v>
      </c>
      <c r="F81" s="677">
        <f t="shared" si="1"/>
        <v>29546</v>
      </c>
      <c r="G81" s="677">
        <f t="shared" si="1"/>
        <v>51985</v>
      </c>
      <c r="H81" s="677">
        <f t="shared" si="1"/>
        <v>335992</v>
      </c>
      <c r="I81" s="677">
        <f t="shared" si="1"/>
        <v>266862</v>
      </c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7"/>
      <c r="AO81" s="547"/>
      <c r="AP81" s="547"/>
      <c r="AQ81" s="547"/>
      <c r="AR81" s="547"/>
      <c r="AS81" s="547"/>
      <c r="AT81" s="547"/>
      <c r="AU81" s="547"/>
      <c r="AV81" s="547"/>
      <c r="AW81" s="547"/>
      <c r="AX81" s="547"/>
      <c r="AY81" s="547"/>
      <c r="AZ81" s="547"/>
      <c r="BA81" s="547"/>
      <c r="BB81" s="547"/>
      <c r="BC81" s="547"/>
      <c r="BD81" s="547"/>
      <c r="BE81" s="547"/>
      <c r="BF81" s="547"/>
      <c r="BG81" s="547"/>
      <c r="BH81" s="547"/>
      <c r="BI81" s="547"/>
      <c r="BJ81" s="547"/>
      <c r="BK81" s="547"/>
      <c r="BL81" s="547"/>
      <c r="BM81" s="547"/>
      <c r="BN81" s="547"/>
      <c r="BO81" s="547"/>
      <c r="BP81" s="547"/>
      <c r="BQ81" s="547"/>
      <c r="BR81" s="547"/>
      <c r="BS81" s="547"/>
      <c r="BT81" s="547"/>
      <c r="BU81" s="547"/>
      <c r="BV81" s="547"/>
      <c r="BW81" s="547"/>
      <c r="BX81" s="547"/>
      <c r="BY81" s="547"/>
      <c r="BZ81" s="547"/>
      <c r="CA81" s="547"/>
      <c r="CB81" s="547"/>
      <c r="CC81" s="547"/>
      <c r="CD81" s="547"/>
      <c r="CE81" s="547"/>
      <c r="CF81" s="547"/>
      <c r="CG81" s="547"/>
      <c r="CH81" s="547"/>
      <c r="CI81" s="547"/>
      <c r="CJ81" s="547"/>
      <c r="CK81" s="547"/>
      <c r="CL81" s="547"/>
      <c r="CM81" s="547"/>
      <c r="CN81" s="547"/>
      <c r="CO81" s="547"/>
      <c r="CP81" s="547"/>
      <c r="CQ81" s="547"/>
      <c r="CR81" s="547"/>
      <c r="CS81" s="547"/>
      <c r="CT81" s="547"/>
      <c r="CU81" s="547"/>
      <c r="CV81" s="547"/>
      <c r="CW81" s="547"/>
      <c r="CX81" s="547"/>
      <c r="CY81" s="547"/>
      <c r="CZ81" s="547"/>
      <c r="DA81" s="547"/>
      <c r="DB81" s="547"/>
      <c r="DC81" s="547"/>
      <c r="DD81" s="547"/>
      <c r="DE81" s="547"/>
      <c r="DF81" s="547"/>
      <c r="DG81" s="547"/>
      <c r="DH81" s="547"/>
      <c r="DI81" s="547"/>
      <c r="DJ81" s="547"/>
      <c r="DK81" s="547"/>
      <c r="DL81" s="547"/>
      <c r="DM81" s="547"/>
      <c r="DN81" s="547"/>
      <c r="DO81" s="547"/>
      <c r="DP81" s="547"/>
      <c r="DQ81" s="547"/>
      <c r="DR81" s="547"/>
      <c r="DS81" s="547"/>
      <c r="DT81" s="547"/>
      <c r="DU81" s="547"/>
      <c r="DV81" s="547"/>
      <c r="DW81" s="547"/>
      <c r="DX81" s="547"/>
      <c r="DY81" s="547"/>
      <c r="DZ81" s="547"/>
      <c r="EA81" s="547"/>
      <c r="EB81" s="547"/>
      <c r="EC81" s="547"/>
      <c r="ED81" s="547"/>
      <c r="EE81" s="547"/>
      <c r="EF81" s="547"/>
      <c r="EG81" s="547"/>
      <c r="EH81" s="547"/>
      <c r="EI81" s="547"/>
      <c r="EJ81" s="547"/>
      <c r="EK81" s="547"/>
      <c r="EL81" s="547"/>
      <c r="EM81" s="547"/>
      <c r="EN81" s="547"/>
      <c r="EO81" s="547"/>
      <c r="EP81" s="547"/>
      <c r="EQ81" s="547"/>
      <c r="ER81" s="547"/>
      <c r="ES81" s="547"/>
      <c r="ET81" s="547"/>
      <c r="EU81" s="547"/>
      <c r="EV81" s="547"/>
      <c r="EW81" s="547"/>
      <c r="EX81" s="547"/>
      <c r="EY81" s="547"/>
      <c r="EZ81" s="547"/>
      <c r="FA81" s="547"/>
      <c r="FB81" s="547"/>
      <c r="FC81" s="547"/>
      <c r="FD81" s="547"/>
      <c r="FE81" s="547"/>
      <c r="FF81" s="547"/>
      <c r="FG81" s="547"/>
      <c r="FH81" s="547"/>
      <c r="FI81" s="547"/>
      <c r="FJ81" s="547"/>
      <c r="FK81" s="547"/>
      <c r="FL81" s="547"/>
      <c r="FM81" s="547"/>
      <c r="FN81" s="547"/>
      <c r="FO81" s="547"/>
      <c r="FP81" s="547"/>
      <c r="FQ81" s="547"/>
      <c r="FR81" s="547"/>
      <c r="FS81" s="547"/>
      <c r="FT81" s="547"/>
      <c r="FU81" s="547"/>
      <c r="FV81" s="547"/>
      <c r="FW81" s="547"/>
      <c r="FX81" s="547"/>
      <c r="FY81" s="547"/>
      <c r="FZ81" s="547"/>
      <c r="GA81" s="547"/>
      <c r="GB81" s="547"/>
      <c r="GC81" s="547"/>
    </row>
    <row r="82" spans="10:185" ht="21.75" customHeight="1">
      <c r="J82" s="589"/>
      <c r="K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89"/>
      <c r="AS82" s="589"/>
      <c r="AT82" s="589"/>
      <c r="AU82" s="589"/>
      <c r="AV82" s="589"/>
      <c r="AW82" s="589"/>
      <c r="AX82" s="589"/>
      <c r="AY82" s="589"/>
      <c r="AZ82" s="589"/>
      <c r="BA82" s="589"/>
      <c r="BB82" s="589"/>
      <c r="BC82" s="589"/>
      <c r="BD82" s="589"/>
      <c r="BE82" s="589"/>
      <c r="BF82" s="589"/>
      <c r="BG82" s="589"/>
      <c r="BH82" s="589"/>
      <c r="BI82" s="589"/>
      <c r="BJ82" s="589"/>
      <c r="BK82" s="589"/>
      <c r="BL82" s="589"/>
      <c r="BM82" s="589"/>
      <c r="BN82" s="589"/>
      <c r="BO82" s="589"/>
      <c r="BP82" s="589"/>
      <c r="BQ82" s="589"/>
      <c r="BR82" s="589"/>
      <c r="BS82" s="589"/>
      <c r="BT82" s="589"/>
      <c r="BU82" s="589"/>
      <c r="BV82" s="589"/>
      <c r="BW82" s="589"/>
      <c r="BX82" s="589"/>
      <c r="BY82" s="589"/>
      <c r="BZ82" s="589"/>
      <c r="CA82" s="589"/>
      <c r="CB82" s="589"/>
      <c r="CC82" s="589"/>
      <c r="CD82" s="589"/>
      <c r="CE82" s="589"/>
      <c r="CF82" s="589"/>
      <c r="CG82" s="589"/>
      <c r="CH82" s="589"/>
      <c r="CI82" s="589"/>
      <c r="CJ82" s="589"/>
      <c r="CK82" s="589"/>
      <c r="CL82" s="589"/>
      <c r="CM82" s="589"/>
      <c r="CN82" s="589"/>
      <c r="CO82" s="589"/>
      <c r="CP82" s="589"/>
      <c r="CQ82" s="589"/>
      <c r="CR82" s="589"/>
      <c r="CS82" s="589"/>
      <c r="CT82" s="589"/>
      <c r="CU82" s="589"/>
      <c r="CV82" s="589"/>
      <c r="CW82" s="589"/>
      <c r="CX82" s="589"/>
      <c r="CY82" s="589"/>
      <c r="CZ82" s="589"/>
      <c r="DA82" s="589"/>
      <c r="DB82" s="589"/>
      <c r="DC82" s="589"/>
      <c r="DD82" s="589"/>
      <c r="DE82" s="589"/>
      <c r="DF82" s="589"/>
      <c r="DG82" s="589"/>
      <c r="DH82" s="589"/>
      <c r="DI82" s="589"/>
      <c r="DJ82" s="589"/>
      <c r="DK82" s="589"/>
      <c r="DL82" s="589"/>
      <c r="DM82" s="589"/>
      <c r="DN82" s="589"/>
      <c r="DO82" s="589"/>
      <c r="DP82" s="589"/>
      <c r="DQ82" s="589"/>
      <c r="DR82" s="589"/>
      <c r="DS82" s="589"/>
      <c r="DT82" s="589"/>
      <c r="DU82" s="589"/>
      <c r="DV82" s="589"/>
      <c r="DW82" s="589"/>
      <c r="DX82" s="589"/>
      <c r="DY82" s="589"/>
      <c r="DZ82" s="589"/>
      <c r="EA82" s="589"/>
      <c r="EB82" s="589"/>
      <c r="EC82" s="589"/>
      <c r="ED82" s="589"/>
      <c r="EE82" s="589"/>
      <c r="EF82" s="589"/>
      <c r="EG82" s="589"/>
      <c r="EH82" s="589"/>
      <c r="EI82" s="589"/>
      <c r="EJ82" s="589"/>
      <c r="EK82" s="589"/>
      <c r="EL82" s="589"/>
      <c r="EM82" s="589"/>
      <c r="EN82" s="589"/>
      <c r="EO82" s="589"/>
      <c r="EP82" s="589"/>
      <c r="EQ82" s="589"/>
      <c r="ER82" s="589"/>
      <c r="ES82" s="589"/>
      <c r="ET82" s="589"/>
      <c r="EU82" s="589"/>
      <c r="EV82" s="589"/>
      <c r="EW82" s="589"/>
      <c r="EX82" s="589"/>
      <c r="EY82" s="589"/>
      <c r="EZ82" s="589"/>
      <c r="FA82" s="589"/>
      <c r="FB82" s="589"/>
      <c r="FC82" s="589"/>
      <c r="FD82" s="589"/>
      <c r="FE82" s="589"/>
      <c r="FF82" s="589"/>
      <c r="FG82" s="589"/>
      <c r="FH82" s="589"/>
      <c r="FI82" s="589"/>
      <c r="FJ82" s="589"/>
      <c r="FK82" s="589"/>
      <c r="FL82" s="589"/>
      <c r="FM82" s="589"/>
      <c r="FN82" s="589"/>
      <c r="FO82" s="589"/>
      <c r="FP82" s="589"/>
      <c r="FQ82" s="589"/>
      <c r="FR82" s="589"/>
      <c r="FS82" s="589"/>
      <c r="FT82" s="589"/>
      <c r="FU82" s="589"/>
      <c r="FV82" s="589"/>
      <c r="FW82" s="589"/>
      <c r="FX82" s="589"/>
      <c r="FY82" s="589"/>
      <c r="FZ82" s="589"/>
      <c r="GA82" s="589"/>
      <c r="GB82" s="589"/>
      <c r="GC82" s="589"/>
    </row>
    <row r="83" spans="1:185" ht="18" customHeight="1">
      <c r="A83" s="792" t="s">
        <v>515</v>
      </c>
      <c r="B83" s="792"/>
      <c r="C83" s="681"/>
      <c r="D83" s="681"/>
      <c r="E83" s="681"/>
      <c r="F83" s="681"/>
      <c r="G83" s="681">
        <v>3085</v>
      </c>
      <c r="H83" s="681"/>
      <c r="I83" s="681"/>
      <c r="J83" s="680"/>
      <c r="K83" s="680"/>
      <c r="L83" s="589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680"/>
      <c r="AJ83" s="680"/>
      <c r="AK83" s="680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680"/>
      <c r="BJ83" s="680"/>
      <c r="BK83" s="680"/>
      <c r="BL83" s="680"/>
      <c r="BM83" s="680"/>
      <c r="BN83" s="680"/>
      <c r="BO83" s="680"/>
      <c r="BP83" s="680"/>
      <c r="BQ83" s="680"/>
      <c r="BR83" s="680"/>
      <c r="BS83" s="680"/>
      <c r="BT83" s="680"/>
      <c r="BU83" s="680"/>
      <c r="BV83" s="680"/>
      <c r="BW83" s="680"/>
      <c r="BX83" s="680"/>
      <c r="BY83" s="680"/>
      <c r="BZ83" s="680"/>
      <c r="CA83" s="680"/>
      <c r="CB83" s="680"/>
      <c r="CC83" s="680"/>
      <c r="CD83" s="680"/>
      <c r="CE83" s="680"/>
      <c r="CF83" s="680"/>
      <c r="CG83" s="680"/>
      <c r="CH83" s="680"/>
      <c r="CI83" s="680"/>
      <c r="CJ83" s="680"/>
      <c r="CK83" s="680"/>
      <c r="CL83" s="680"/>
      <c r="CM83" s="680"/>
      <c r="CN83" s="680"/>
      <c r="CO83" s="680"/>
      <c r="CP83" s="680"/>
      <c r="CQ83" s="680"/>
      <c r="CR83" s="680"/>
      <c r="CS83" s="680"/>
      <c r="CT83" s="680"/>
      <c r="CU83" s="680"/>
      <c r="CV83" s="680"/>
      <c r="CW83" s="680"/>
      <c r="CX83" s="680"/>
      <c r="CY83" s="680"/>
      <c r="CZ83" s="680"/>
      <c r="DA83" s="680"/>
      <c r="DB83" s="680"/>
      <c r="DC83" s="680"/>
      <c r="DD83" s="680"/>
      <c r="DE83" s="680"/>
      <c r="DF83" s="680"/>
      <c r="DG83" s="680"/>
      <c r="DH83" s="680"/>
      <c r="DI83" s="680"/>
      <c r="DJ83" s="680"/>
      <c r="DK83" s="680"/>
      <c r="DL83" s="680"/>
      <c r="DM83" s="680"/>
      <c r="DN83" s="680"/>
      <c r="DO83" s="680"/>
      <c r="DP83" s="680"/>
      <c r="DQ83" s="680"/>
      <c r="DR83" s="680"/>
      <c r="DS83" s="680"/>
      <c r="DT83" s="680"/>
      <c r="DU83" s="680"/>
      <c r="DV83" s="680"/>
      <c r="DW83" s="680"/>
      <c r="DX83" s="680"/>
      <c r="DY83" s="680"/>
      <c r="DZ83" s="680"/>
      <c r="EA83" s="680"/>
      <c r="EB83" s="680"/>
      <c r="EC83" s="680"/>
      <c r="ED83" s="680"/>
      <c r="EE83" s="680"/>
      <c r="EF83" s="680"/>
      <c r="EG83" s="680"/>
      <c r="EH83" s="680"/>
      <c r="EI83" s="680"/>
      <c r="EJ83" s="680"/>
      <c r="EK83" s="680"/>
      <c r="EL83" s="680"/>
      <c r="EM83" s="680"/>
      <c r="EN83" s="680"/>
      <c r="EO83" s="680"/>
      <c r="EP83" s="680"/>
      <c r="EQ83" s="680"/>
      <c r="ER83" s="680"/>
      <c r="ES83" s="680"/>
      <c r="ET83" s="680"/>
      <c r="EU83" s="680"/>
      <c r="EV83" s="680"/>
      <c r="EW83" s="680"/>
      <c r="EX83" s="680"/>
      <c r="EY83" s="680"/>
      <c r="EZ83" s="680"/>
      <c r="FA83" s="680"/>
      <c r="FB83" s="680"/>
      <c r="FC83" s="680"/>
      <c r="FD83" s="680"/>
      <c r="FE83" s="680"/>
      <c r="FF83" s="680"/>
      <c r="FG83" s="680"/>
      <c r="FH83" s="680"/>
      <c r="FI83" s="680"/>
      <c r="FJ83" s="680"/>
      <c r="FK83" s="680"/>
      <c r="FL83" s="680"/>
      <c r="FM83" s="680"/>
      <c r="FN83" s="680"/>
      <c r="FO83" s="680"/>
      <c r="FP83" s="680"/>
      <c r="FQ83" s="680"/>
      <c r="FR83" s="680"/>
      <c r="FS83" s="680"/>
      <c r="FT83" s="680"/>
      <c r="FU83" s="680"/>
      <c r="FV83" s="680"/>
      <c r="FW83" s="680"/>
      <c r="FX83" s="680"/>
      <c r="FY83" s="680"/>
      <c r="FZ83" s="680"/>
      <c r="GA83" s="680"/>
      <c r="GB83" s="680"/>
      <c r="GC83" s="680"/>
    </row>
    <row r="84" spans="1:185" ht="18" customHeight="1" thickBot="1">
      <c r="A84" s="686"/>
      <c r="B84" s="686"/>
      <c r="C84" s="681"/>
      <c r="D84" s="681"/>
      <c r="E84" s="681"/>
      <c r="F84" s="681"/>
      <c r="G84" s="681"/>
      <c r="H84" s="681"/>
      <c r="I84" s="681"/>
      <c r="J84" s="680"/>
      <c r="K84" s="680"/>
      <c r="L84" s="589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0"/>
      <c r="BF84" s="680"/>
      <c r="BG84" s="680"/>
      <c r="BH84" s="680"/>
      <c r="BI84" s="680"/>
      <c r="BJ84" s="680"/>
      <c r="BK84" s="680"/>
      <c r="BL84" s="680"/>
      <c r="BM84" s="680"/>
      <c r="BN84" s="680"/>
      <c r="BO84" s="680"/>
      <c r="BP84" s="680"/>
      <c r="BQ84" s="680"/>
      <c r="BR84" s="680"/>
      <c r="BS84" s="680"/>
      <c r="BT84" s="680"/>
      <c r="BU84" s="680"/>
      <c r="BV84" s="680"/>
      <c r="BW84" s="680"/>
      <c r="BX84" s="680"/>
      <c r="BY84" s="680"/>
      <c r="BZ84" s="680"/>
      <c r="CA84" s="680"/>
      <c r="CB84" s="680"/>
      <c r="CC84" s="680"/>
      <c r="CD84" s="680"/>
      <c r="CE84" s="680"/>
      <c r="CF84" s="680"/>
      <c r="CG84" s="680"/>
      <c r="CH84" s="680"/>
      <c r="CI84" s="680"/>
      <c r="CJ84" s="680"/>
      <c r="CK84" s="680"/>
      <c r="CL84" s="680"/>
      <c r="CM84" s="680"/>
      <c r="CN84" s="680"/>
      <c r="CO84" s="680"/>
      <c r="CP84" s="680"/>
      <c r="CQ84" s="680"/>
      <c r="CR84" s="680"/>
      <c r="CS84" s="680"/>
      <c r="CT84" s="680"/>
      <c r="CU84" s="680"/>
      <c r="CV84" s="680"/>
      <c r="CW84" s="680"/>
      <c r="CX84" s="680"/>
      <c r="CY84" s="680"/>
      <c r="CZ84" s="680"/>
      <c r="DA84" s="680"/>
      <c r="DB84" s="680"/>
      <c r="DC84" s="680"/>
      <c r="DD84" s="680"/>
      <c r="DE84" s="680"/>
      <c r="DF84" s="680"/>
      <c r="DG84" s="680"/>
      <c r="DH84" s="680"/>
      <c r="DI84" s="680"/>
      <c r="DJ84" s="680"/>
      <c r="DK84" s="680"/>
      <c r="DL84" s="680"/>
      <c r="DM84" s="680"/>
      <c r="DN84" s="680"/>
      <c r="DO84" s="680"/>
      <c r="DP84" s="680"/>
      <c r="DQ84" s="680"/>
      <c r="DR84" s="680"/>
      <c r="DS84" s="680"/>
      <c r="DT84" s="680"/>
      <c r="DU84" s="680"/>
      <c r="DV84" s="680"/>
      <c r="DW84" s="680"/>
      <c r="DX84" s="680"/>
      <c r="DY84" s="680"/>
      <c r="DZ84" s="680"/>
      <c r="EA84" s="680"/>
      <c r="EB84" s="680"/>
      <c r="EC84" s="680"/>
      <c r="ED84" s="680"/>
      <c r="EE84" s="680"/>
      <c r="EF84" s="680"/>
      <c r="EG84" s="680"/>
      <c r="EH84" s="680"/>
      <c r="EI84" s="680"/>
      <c r="EJ84" s="680"/>
      <c r="EK84" s="680"/>
      <c r="EL84" s="680"/>
      <c r="EM84" s="680"/>
      <c r="EN84" s="680"/>
      <c r="EO84" s="680"/>
      <c r="EP84" s="680"/>
      <c r="EQ84" s="680"/>
      <c r="ER84" s="680"/>
      <c r="ES84" s="680"/>
      <c r="ET84" s="680"/>
      <c r="EU84" s="680"/>
      <c r="EV84" s="680"/>
      <c r="EW84" s="680"/>
      <c r="EX84" s="680"/>
      <c r="EY84" s="680"/>
      <c r="EZ84" s="680"/>
      <c r="FA84" s="680"/>
      <c r="FB84" s="680"/>
      <c r="FC84" s="680"/>
      <c r="FD84" s="680"/>
      <c r="FE84" s="680"/>
      <c r="FF84" s="680"/>
      <c r="FG84" s="680"/>
      <c r="FH84" s="680"/>
      <c r="FI84" s="680"/>
      <c r="FJ84" s="680"/>
      <c r="FK84" s="680"/>
      <c r="FL84" s="680"/>
      <c r="FM84" s="680"/>
      <c r="FN84" s="680"/>
      <c r="FO84" s="680"/>
      <c r="FP84" s="680"/>
      <c r="FQ84" s="680"/>
      <c r="FR84" s="680"/>
      <c r="FS84" s="680"/>
      <c r="FT84" s="680"/>
      <c r="FU84" s="680"/>
      <c r="FV84" s="680"/>
      <c r="FW84" s="680"/>
      <c r="FX84" s="680"/>
      <c r="FY84" s="680"/>
      <c r="FZ84" s="680"/>
      <c r="GA84" s="680"/>
      <c r="GB84" s="680"/>
      <c r="GC84" s="680"/>
    </row>
    <row r="85" spans="1:185" s="531" customFormat="1" ht="18" customHeight="1" thickBot="1">
      <c r="A85" s="790" t="s">
        <v>1564</v>
      </c>
      <c r="B85" s="791"/>
      <c r="C85" s="677"/>
      <c r="D85" s="677"/>
      <c r="E85" s="677"/>
      <c r="F85" s="677"/>
      <c r="G85" s="677">
        <f>SUM(G83:G84)</f>
        <v>3085</v>
      </c>
      <c r="H85" s="677">
        <f>SUM(H83:H84)</f>
        <v>0</v>
      </c>
      <c r="I85" s="677">
        <f>SUM(I83:I84)</f>
        <v>0</v>
      </c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547"/>
      <c r="AK85" s="547"/>
      <c r="AL85" s="547"/>
      <c r="AM85" s="547"/>
      <c r="AN85" s="547"/>
      <c r="AO85" s="547"/>
      <c r="AP85" s="547"/>
      <c r="AQ85" s="547"/>
      <c r="AR85" s="547"/>
      <c r="AS85" s="547"/>
      <c r="AT85" s="547"/>
      <c r="AU85" s="547"/>
      <c r="AV85" s="547"/>
      <c r="AW85" s="547"/>
      <c r="AX85" s="547"/>
      <c r="AY85" s="547"/>
      <c r="AZ85" s="547"/>
      <c r="BA85" s="547"/>
      <c r="BB85" s="547"/>
      <c r="BC85" s="547"/>
      <c r="BD85" s="547"/>
      <c r="BE85" s="547"/>
      <c r="BF85" s="547"/>
      <c r="BG85" s="547"/>
      <c r="BH85" s="547"/>
      <c r="BI85" s="547"/>
      <c r="BJ85" s="547"/>
      <c r="BK85" s="547"/>
      <c r="BL85" s="547"/>
      <c r="BM85" s="547"/>
      <c r="BN85" s="547"/>
      <c r="BO85" s="547"/>
      <c r="BP85" s="547"/>
      <c r="BQ85" s="547"/>
      <c r="BR85" s="547"/>
      <c r="BS85" s="547"/>
      <c r="BT85" s="547"/>
      <c r="BU85" s="547"/>
      <c r="BV85" s="547"/>
      <c r="BW85" s="547"/>
      <c r="BX85" s="547"/>
      <c r="BY85" s="547"/>
      <c r="BZ85" s="547"/>
      <c r="CA85" s="547"/>
      <c r="CB85" s="547"/>
      <c r="CC85" s="547"/>
      <c r="CD85" s="547"/>
      <c r="CE85" s="547"/>
      <c r="CF85" s="547"/>
      <c r="CG85" s="547"/>
      <c r="CH85" s="547"/>
      <c r="CI85" s="547"/>
      <c r="CJ85" s="547"/>
      <c r="CK85" s="547"/>
      <c r="CL85" s="547"/>
      <c r="CM85" s="547"/>
      <c r="CN85" s="547"/>
      <c r="CO85" s="547"/>
      <c r="CP85" s="547"/>
      <c r="CQ85" s="547"/>
      <c r="CR85" s="547"/>
      <c r="CS85" s="547"/>
      <c r="CT85" s="547"/>
      <c r="CU85" s="547"/>
      <c r="CV85" s="547"/>
      <c r="CW85" s="547"/>
      <c r="CX85" s="547"/>
      <c r="CY85" s="547"/>
      <c r="CZ85" s="547"/>
      <c r="DA85" s="547"/>
      <c r="DB85" s="547"/>
      <c r="DC85" s="547"/>
      <c r="DD85" s="547"/>
      <c r="DE85" s="547"/>
      <c r="DF85" s="547"/>
      <c r="DG85" s="547"/>
      <c r="DH85" s="547"/>
      <c r="DI85" s="547"/>
      <c r="DJ85" s="547"/>
      <c r="DK85" s="547"/>
      <c r="DL85" s="547"/>
      <c r="DM85" s="547"/>
      <c r="DN85" s="547"/>
      <c r="DO85" s="547"/>
      <c r="DP85" s="547"/>
      <c r="DQ85" s="547"/>
      <c r="DR85" s="547"/>
      <c r="DS85" s="547"/>
      <c r="DT85" s="547"/>
      <c r="DU85" s="547"/>
      <c r="DV85" s="547"/>
      <c r="DW85" s="547"/>
      <c r="DX85" s="547"/>
      <c r="DY85" s="547"/>
      <c r="DZ85" s="547"/>
      <c r="EA85" s="547"/>
      <c r="EB85" s="547"/>
      <c r="EC85" s="547"/>
      <c r="ED85" s="547"/>
      <c r="EE85" s="547"/>
      <c r="EF85" s="547"/>
      <c r="EG85" s="547"/>
      <c r="EH85" s="547"/>
      <c r="EI85" s="547"/>
      <c r="EJ85" s="547"/>
      <c r="EK85" s="547"/>
      <c r="EL85" s="547"/>
      <c r="EM85" s="547"/>
      <c r="EN85" s="547"/>
      <c r="EO85" s="547"/>
      <c r="EP85" s="547"/>
      <c r="EQ85" s="547"/>
      <c r="ER85" s="547"/>
      <c r="ES85" s="547"/>
      <c r="ET85" s="547"/>
      <c r="EU85" s="547"/>
      <c r="EV85" s="547"/>
      <c r="EW85" s="547"/>
      <c r="EX85" s="547"/>
      <c r="EY85" s="547"/>
      <c r="EZ85" s="547"/>
      <c r="FA85" s="547"/>
      <c r="FB85" s="547"/>
      <c r="FC85" s="547"/>
      <c r="FD85" s="547"/>
      <c r="FE85" s="547"/>
      <c r="FF85" s="547"/>
      <c r="FG85" s="547"/>
      <c r="FH85" s="547"/>
      <c r="FI85" s="547"/>
      <c r="FJ85" s="547"/>
      <c r="FK85" s="547"/>
      <c r="FL85" s="547"/>
      <c r="FM85" s="547"/>
      <c r="FN85" s="547"/>
      <c r="FO85" s="547"/>
      <c r="FP85" s="547"/>
      <c r="FQ85" s="547"/>
      <c r="FR85" s="547"/>
      <c r="FS85" s="547"/>
      <c r="FT85" s="547"/>
      <c r="FU85" s="547"/>
      <c r="FV85" s="547"/>
      <c r="FW85" s="547"/>
      <c r="FX85" s="547"/>
      <c r="FY85" s="547"/>
      <c r="FZ85" s="547"/>
      <c r="GA85" s="547"/>
      <c r="GB85" s="547"/>
      <c r="GC85" s="547"/>
    </row>
    <row r="86" spans="10:185" ht="19.5" customHeight="1" thickBot="1">
      <c r="J86" s="589"/>
      <c r="K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89"/>
      <c r="AS86" s="589"/>
      <c r="AT86" s="589"/>
      <c r="AU86" s="589"/>
      <c r="AV86" s="589"/>
      <c r="AW86" s="589"/>
      <c r="AX86" s="589"/>
      <c r="AY86" s="589"/>
      <c r="AZ86" s="589"/>
      <c r="BA86" s="589"/>
      <c r="BB86" s="589"/>
      <c r="BC86" s="589"/>
      <c r="BD86" s="589"/>
      <c r="BE86" s="589"/>
      <c r="BF86" s="589"/>
      <c r="BG86" s="589"/>
      <c r="BH86" s="589"/>
      <c r="BI86" s="589"/>
      <c r="BJ86" s="589"/>
      <c r="BK86" s="589"/>
      <c r="BL86" s="589"/>
      <c r="BM86" s="589"/>
      <c r="BN86" s="589"/>
      <c r="BO86" s="589"/>
      <c r="BP86" s="589"/>
      <c r="BQ86" s="589"/>
      <c r="BR86" s="589"/>
      <c r="BS86" s="589"/>
      <c r="BT86" s="589"/>
      <c r="BU86" s="589"/>
      <c r="BV86" s="589"/>
      <c r="BW86" s="589"/>
      <c r="BX86" s="589"/>
      <c r="BY86" s="589"/>
      <c r="BZ86" s="589"/>
      <c r="CA86" s="589"/>
      <c r="CB86" s="589"/>
      <c r="CC86" s="589"/>
      <c r="CD86" s="589"/>
      <c r="CE86" s="589"/>
      <c r="CF86" s="589"/>
      <c r="CG86" s="589"/>
      <c r="CH86" s="589"/>
      <c r="CI86" s="589"/>
      <c r="CJ86" s="589"/>
      <c r="CK86" s="589"/>
      <c r="CL86" s="589"/>
      <c r="CM86" s="589"/>
      <c r="CN86" s="589"/>
      <c r="CO86" s="589"/>
      <c r="CP86" s="589"/>
      <c r="CQ86" s="589"/>
      <c r="CR86" s="589"/>
      <c r="CS86" s="589"/>
      <c r="CT86" s="589"/>
      <c r="CU86" s="589"/>
      <c r="CV86" s="589"/>
      <c r="CW86" s="589"/>
      <c r="CX86" s="589"/>
      <c r="CY86" s="589"/>
      <c r="CZ86" s="589"/>
      <c r="DA86" s="589"/>
      <c r="DB86" s="589"/>
      <c r="DC86" s="589"/>
      <c r="DD86" s="589"/>
      <c r="DE86" s="589"/>
      <c r="DF86" s="589"/>
      <c r="DG86" s="589"/>
      <c r="DH86" s="589"/>
      <c r="DI86" s="589"/>
      <c r="DJ86" s="589"/>
      <c r="DK86" s="589"/>
      <c r="DL86" s="589"/>
      <c r="DM86" s="589"/>
      <c r="DN86" s="589"/>
      <c r="DO86" s="589"/>
      <c r="DP86" s="589"/>
      <c r="DQ86" s="589"/>
      <c r="DR86" s="589"/>
      <c r="DS86" s="589"/>
      <c r="DT86" s="589"/>
      <c r="DU86" s="589"/>
      <c r="DV86" s="589"/>
      <c r="DW86" s="589"/>
      <c r="DX86" s="589"/>
      <c r="DY86" s="589"/>
      <c r="DZ86" s="589"/>
      <c r="EA86" s="589"/>
      <c r="EB86" s="589"/>
      <c r="EC86" s="589"/>
      <c r="ED86" s="589"/>
      <c r="EE86" s="589"/>
      <c r="EF86" s="589"/>
      <c r="EG86" s="589"/>
      <c r="EH86" s="589"/>
      <c r="EI86" s="589"/>
      <c r="EJ86" s="589"/>
      <c r="EK86" s="589"/>
      <c r="EL86" s="589"/>
      <c r="EM86" s="589"/>
      <c r="EN86" s="589"/>
      <c r="EO86" s="589"/>
      <c r="EP86" s="589"/>
      <c r="EQ86" s="589"/>
      <c r="ER86" s="589"/>
      <c r="ES86" s="589"/>
      <c r="ET86" s="589"/>
      <c r="EU86" s="589"/>
      <c r="EV86" s="589"/>
      <c r="EW86" s="589"/>
      <c r="EX86" s="589"/>
      <c r="EY86" s="589"/>
      <c r="EZ86" s="589"/>
      <c r="FA86" s="589"/>
      <c r="FB86" s="589"/>
      <c r="FC86" s="589"/>
      <c r="FD86" s="589"/>
      <c r="FE86" s="589"/>
      <c r="FF86" s="589"/>
      <c r="FG86" s="589"/>
      <c r="FH86" s="589"/>
      <c r="FI86" s="589"/>
      <c r="FJ86" s="589"/>
      <c r="FK86" s="589"/>
      <c r="FL86" s="589"/>
      <c r="FM86" s="589"/>
      <c r="FN86" s="589"/>
      <c r="FO86" s="589"/>
      <c r="FP86" s="589"/>
      <c r="FQ86" s="589"/>
      <c r="FR86" s="589"/>
      <c r="FS86" s="589"/>
      <c r="FT86" s="589"/>
      <c r="FU86" s="589"/>
      <c r="FV86" s="589"/>
      <c r="FW86" s="589"/>
      <c r="FX86" s="589"/>
      <c r="FY86" s="589"/>
      <c r="FZ86" s="589"/>
      <c r="GA86" s="589"/>
      <c r="GB86" s="589"/>
      <c r="GC86" s="589"/>
    </row>
    <row r="87" spans="1:185" s="531" customFormat="1" ht="18" customHeight="1" thickBot="1">
      <c r="A87" s="790" t="s">
        <v>1565</v>
      </c>
      <c r="B87" s="791"/>
      <c r="C87" s="677">
        <f aca="true" t="shared" si="2" ref="C87:I87">SUM(C85+C81)</f>
        <v>2030</v>
      </c>
      <c r="D87" s="677">
        <f t="shared" si="2"/>
        <v>56329</v>
      </c>
      <c r="E87" s="687">
        <f t="shared" si="2"/>
        <v>4426</v>
      </c>
      <c r="F87" s="677">
        <f t="shared" si="2"/>
        <v>29546</v>
      </c>
      <c r="G87" s="677">
        <f t="shared" si="2"/>
        <v>55070</v>
      </c>
      <c r="H87" s="677">
        <f t="shared" si="2"/>
        <v>335992</v>
      </c>
      <c r="I87" s="677">
        <f t="shared" si="2"/>
        <v>266862</v>
      </c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547"/>
      <c r="AL87" s="547"/>
      <c r="AM87" s="547"/>
      <c r="AN87" s="547"/>
      <c r="AO87" s="547"/>
      <c r="AP87" s="547"/>
      <c r="AQ87" s="547"/>
      <c r="AR87" s="547"/>
      <c r="AS87" s="547"/>
      <c r="AT87" s="547"/>
      <c r="AU87" s="547"/>
      <c r="AV87" s="547"/>
      <c r="AW87" s="547"/>
      <c r="AX87" s="547"/>
      <c r="AY87" s="547"/>
      <c r="AZ87" s="547"/>
      <c r="BA87" s="547"/>
      <c r="BB87" s="547"/>
      <c r="BC87" s="547"/>
      <c r="BD87" s="547"/>
      <c r="BE87" s="547"/>
      <c r="BF87" s="547"/>
      <c r="BG87" s="547"/>
      <c r="BH87" s="547"/>
      <c r="BI87" s="547"/>
      <c r="BJ87" s="547"/>
      <c r="BK87" s="547"/>
      <c r="BL87" s="547"/>
      <c r="BM87" s="547"/>
      <c r="BN87" s="547"/>
      <c r="BO87" s="547"/>
      <c r="BP87" s="547"/>
      <c r="BQ87" s="547"/>
      <c r="BR87" s="547"/>
      <c r="BS87" s="547"/>
      <c r="BT87" s="547"/>
      <c r="BU87" s="547"/>
      <c r="BV87" s="547"/>
      <c r="BW87" s="547"/>
      <c r="BX87" s="547"/>
      <c r="BY87" s="547"/>
      <c r="BZ87" s="547"/>
      <c r="CA87" s="547"/>
      <c r="CB87" s="547"/>
      <c r="CC87" s="547"/>
      <c r="CD87" s="547"/>
      <c r="CE87" s="547"/>
      <c r="CF87" s="547"/>
      <c r="CG87" s="547"/>
      <c r="CH87" s="547"/>
      <c r="CI87" s="547"/>
      <c r="CJ87" s="547"/>
      <c r="CK87" s="547"/>
      <c r="CL87" s="547"/>
      <c r="CM87" s="547"/>
      <c r="CN87" s="547"/>
      <c r="CO87" s="547"/>
      <c r="CP87" s="547"/>
      <c r="CQ87" s="547"/>
      <c r="CR87" s="547"/>
      <c r="CS87" s="547"/>
      <c r="CT87" s="547"/>
      <c r="CU87" s="547"/>
      <c r="CV87" s="547"/>
      <c r="CW87" s="547"/>
      <c r="CX87" s="547"/>
      <c r="CY87" s="547"/>
      <c r="CZ87" s="547"/>
      <c r="DA87" s="547"/>
      <c r="DB87" s="547"/>
      <c r="DC87" s="547"/>
      <c r="DD87" s="547"/>
      <c r="DE87" s="547"/>
      <c r="DF87" s="547"/>
      <c r="DG87" s="547"/>
      <c r="DH87" s="547"/>
      <c r="DI87" s="547"/>
      <c r="DJ87" s="547"/>
      <c r="DK87" s="547"/>
      <c r="DL87" s="547"/>
      <c r="DM87" s="547"/>
      <c r="DN87" s="547"/>
      <c r="DO87" s="547"/>
      <c r="DP87" s="547"/>
      <c r="DQ87" s="547"/>
      <c r="DR87" s="547"/>
      <c r="DS87" s="547"/>
      <c r="DT87" s="547"/>
      <c r="DU87" s="547"/>
      <c r="DV87" s="547"/>
      <c r="DW87" s="547"/>
      <c r="DX87" s="547"/>
      <c r="DY87" s="547"/>
      <c r="DZ87" s="547"/>
      <c r="EA87" s="547"/>
      <c r="EB87" s="547"/>
      <c r="EC87" s="547"/>
      <c r="ED87" s="547"/>
      <c r="EE87" s="547"/>
      <c r="EF87" s="547"/>
      <c r="EG87" s="547"/>
      <c r="EH87" s="547"/>
      <c r="EI87" s="547"/>
      <c r="EJ87" s="547"/>
      <c r="EK87" s="547"/>
      <c r="EL87" s="547"/>
      <c r="EM87" s="547"/>
      <c r="EN87" s="547"/>
      <c r="EO87" s="547"/>
      <c r="EP87" s="547"/>
      <c r="EQ87" s="547"/>
      <c r="ER87" s="547"/>
      <c r="ES87" s="547"/>
      <c r="ET87" s="547"/>
      <c r="EU87" s="547"/>
      <c r="EV87" s="547"/>
      <c r="EW87" s="547"/>
      <c r="EX87" s="547"/>
      <c r="EY87" s="547"/>
      <c r="EZ87" s="547"/>
      <c r="FA87" s="547"/>
      <c r="FB87" s="547"/>
      <c r="FC87" s="547"/>
      <c r="FD87" s="547"/>
      <c r="FE87" s="547"/>
      <c r="FF87" s="547"/>
      <c r="FG87" s="547"/>
      <c r="FH87" s="547"/>
      <c r="FI87" s="547"/>
      <c r="FJ87" s="547"/>
      <c r="FK87" s="547"/>
      <c r="FL87" s="547"/>
      <c r="FM87" s="547"/>
      <c r="FN87" s="547"/>
      <c r="FO87" s="547"/>
      <c r="FP87" s="547"/>
      <c r="FQ87" s="547"/>
      <c r="FR87" s="547"/>
      <c r="FS87" s="547"/>
      <c r="FT87" s="547"/>
      <c r="FU87" s="547"/>
      <c r="FV87" s="547"/>
      <c r="FW87" s="547"/>
      <c r="FX87" s="547"/>
      <c r="FY87" s="547"/>
      <c r="FZ87" s="547"/>
      <c r="GA87" s="547"/>
      <c r="GB87" s="547"/>
      <c r="GC87" s="547"/>
    </row>
    <row r="88" spans="10:185" ht="12.75"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89"/>
      <c r="AS88" s="589"/>
      <c r="AT88" s="589"/>
      <c r="AU88" s="589"/>
      <c r="AV88" s="589"/>
      <c r="AW88" s="589"/>
      <c r="AX88" s="589"/>
      <c r="AY88" s="589"/>
      <c r="AZ88" s="589"/>
      <c r="BA88" s="589"/>
      <c r="BB88" s="589"/>
      <c r="BC88" s="589"/>
      <c r="BD88" s="589"/>
      <c r="BE88" s="589"/>
      <c r="BF88" s="589"/>
      <c r="BG88" s="589"/>
      <c r="BH88" s="589"/>
      <c r="BI88" s="589"/>
      <c r="BJ88" s="589"/>
      <c r="BK88" s="589"/>
      <c r="BL88" s="589"/>
      <c r="BM88" s="589"/>
      <c r="BN88" s="589"/>
      <c r="BO88" s="589"/>
      <c r="BP88" s="589"/>
      <c r="BQ88" s="58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  <c r="CB88" s="589"/>
      <c r="CC88" s="589"/>
      <c r="CD88" s="589"/>
      <c r="CE88" s="589"/>
      <c r="CF88" s="589"/>
      <c r="CG88" s="589"/>
      <c r="CH88" s="589"/>
      <c r="CI88" s="589"/>
      <c r="CJ88" s="589"/>
      <c r="CK88" s="589"/>
      <c r="CL88" s="589"/>
      <c r="CM88" s="589"/>
      <c r="CN88" s="589"/>
      <c r="CO88" s="589"/>
      <c r="CP88" s="589"/>
      <c r="CQ88" s="589"/>
      <c r="CR88" s="589"/>
      <c r="CS88" s="589"/>
      <c r="CT88" s="589"/>
      <c r="CU88" s="589"/>
      <c r="CV88" s="589"/>
      <c r="CW88" s="589"/>
      <c r="CX88" s="589"/>
      <c r="CY88" s="589"/>
      <c r="CZ88" s="589"/>
      <c r="DA88" s="589"/>
      <c r="DB88" s="589"/>
      <c r="DC88" s="589"/>
      <c r="DD88" s="589"/>
      <c r="DE88" s="589"/>
      <c r="DF88" s="589"/>
      <c r="DG88" s="589"/>
      <c r="DH88" s="589"/>
      <c r="DI88" s="589"/>
      <c r="DJ88" s="589"/>
      <c r="DK88" s="589"/>
      <c r="DL88" s="589"/>
      <c r="DM88" s="589"/>
      <c r="DN88" s="589"/>
      <c r="DO88" s="589"/>
      <c r="DP88" s="589"/>
      <c r="DQ88" s="589"/>
      <c r="DR88" s="589"/>
      <c r="DS88" s="589"/>
      <c r="DT88" s="589"/>
      <c r="DU88" s="589"/>
      <c r="DV88" s="589"/>
      <c r="DW88" s="589"/>
      <c r="DX88" s="589"/>
      <c r="DY88" s="589"/>
      <c r="DZ88" s="589"/>
      <c r="EA88" s="589"/>
      <c r="EB88" s="589"/>
      <c r="EC88" s="589"/>
      <c r="ED88" s="589"/>
      <c r="EE88" s="589"/>
      <c r="EF88" s="589"/>
      <c r="EG88" s="589"/>
      <c r="EH88" s="589"/>
      <c r="EI88" s="589"/>
      <c r="EJ88" s="589"/>
      <c r="EK88" s="589"/>
      <c r="EL88" s="589"/>
      <c r="EM88" s="589"/>
      <c r="EN88" s="589"/>
      <c r="EO88" s="589"/>
      <c r="EP88" s="589"/>
      <c r="EQ88" s="589"/>
      <c r="ER88" s="589"/>
      <c r="ES88" s="589"/>
      <c r="ET88" s="589"/>
      <c r="EU88" s="589"/>
      <c r="EV88" s="589"/>
      <c r="EW88" s="589"/>
      <c r="EX88" s="589"/>
      <c r="EY88" s="589"/>
      <c r="EZ88" s="589"/>
      <c r="FA88" s="589"/>
      <c r="FB88" s="589"/>
      <c r="FC88" s="589"/>
      <c r="FD88" s="589"/>
      <c r="FE88" s="589"/>
      <c r="FF88" s="589"/>
      <c r="FG88" s="589"/>
      <c r="FH88" s="589"/>
      <c r="FI88" s="589"/>
      <c r="FJ88" s="589"/>
      <c r="FK88" s="589"/>
      <c r="FL88" s="589"/>
      <c r="FM88" s="589"/>
      <c r="FN88" s="589"/>
      <c r="FO88" s="589"/>
      <c r="FP88" s="589"/>
      <c r="FQ88" s="589"/>
      <c r="FR88" s="589"/>
      <c r="FS88" s="589"/>
      <c r="FT88" s="589"/>
      <c r="FU88" s="589"/>
      <c r="FV88" s="589"/>
      <c r="FW88" s="589"/>
      <c r="FX88" s="589"/>
      <c r="FY88" s="589"/>
      <c r="FZ88" s="589"/>
      <c r="GA88" s="589"/>
      <c r="GB88" s="589"/>
      <c r="GC88" s="589"/>
    </row>
    <row r="89" spans="10:185" ht="12.75"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89"/>
      <c r="AS89" s="589"/>
      <c r="AT89" s="589"/>
      <c r="AU89" s="589"/>
      <c r="AV89" s="589"/>
      <c r="AW89" s="589"/>
      <c r="AX89" s="589"/>
      <c r="AY89" s="589"/>
      <c r="AZ89" s="589"/>
      <c r="BA89" s="589"/>
      <c r="BB89" s="589"/>
      <c r="BC89" s="589"/>
      <c r="BD89" s="589"/>
      <c r="BE89" s="589"/>
      <c r="BF89" s="589"/>
      <c r="BG89" s="589"/>
      <c r="BH89" s="589"/>
      <c r="BI89" s="589"/>
      <c r="BJ89" s="589"/>
      <c r="BK89" s="589"/>
      <c r="BL89" s="589"/>
      <c r="BM89" s="589"/>
      <c r="BN89" s="589"/>
      <c r="BO89" s="589"/>
      <c r="BP89" s="589"/>
      <c r="BQ89" s="589"/>
      <c r="BR89" s="589"/>
      <c r="BS89" s="589"/>
      <c r="BT89" s="589"/>
      <c r="BU89" s="589"/>
      <c r="BV89" s="589"/>
      <c r="BW89" s="589"/>
      <c r="BX89" s="589"/>
      <c r="BY89" s="589"/>
      <c r="BZ89" s="589"/>
      <c r="CA89" s="589"/>
      <c r="CB89" s="589"/>
      <c r="CC89" s="589"/>
      <c r="CD89" s="589"/>
      <c r="CE89" s="589"/>
      <c r="CF89" s="589"/>
      <c r="CG89" s="589"/>
      <c r="CH89" s="589"/>
      <c r="CI89" s="589"/>
      <c r="CJ89" s="589"/>
      <c r="CK89" s="589"/>
      <c r="CL89" s="589"/>
      <c r="CM89" s="589"/>
      <c r="CN89" s="589"/>
      <c r="CO89" s="589"/>
      <c r="CP89" s="589"/>
      <c r="CQ89" s="589"/>
      <c r="CR89" s="589"/>
      <c r="CS89" s="589"/>
      <c r="CT89" s="589"/>
      <c r="CU89" s="589"/>
      <c r="CV89" s="589"/>
      <c r="CW89" s="589"/>
      <c r="CX89" s="589"/>
      <c r="CY89" s="589"/>
      <c r="CZ89" s="589"/>
      <c r="DA89" s="589"/>
      <c r="DB89" s="589"/>
      <c r="DC89" s="589"/>
      <c r="DD89" s="589"/>
      <c r="DE89" s="589"/>
      <c r="DF89" s="589"/>
      <c r="DG89" s="589"/>
      <c r="DH89" s="589"/>
      <c r="DI89" s="589"/>
      <c r="DJ89" s="589"/>
      <c r="DK89" s="589"/>
      <c r="DL89" s="589"/>
      <c r="DM89" s="589"/>
      <c r="DN89" s="589"/>
      <c r="DO89" s="589"/>
      <c r="DP89" s="589"/>
      <c r="DQ89" s="589"/>
      <c r="DR89" s="589"/>
      <c r="DS89" s="589"/>
      <c r="DT89" s="589"/>
      <c r="DU89" s="589"/>
      <c r="DV89" s="589"/>
      <c r="DW89" s="589"/>
      <c r="DX89" s="589"/>
      <c r="DY89" s="589"/>
      <c r="DZ89" s="589"/>
      <c r="EA89" s="589"/>
      <c r="EB89" s="589"/>
      <c r="EC89" s="589"/>
      <c r="ED89" s="589"/>
      <c r="EE89" s="589"/>
      <c r="EF89" s="589"/>
      <c r="EG89" s="589"/>
      <c r="EH89" s="589"/>
      <c r="EI89" s="589"/>
      <c r="EJ89" s="589"/>
      <c r="EK89" s="589"/>
      <c r="EL89" s="589"/>
      <c r="EM89" s="589"/>
      <c r="EN89" s="589"/>
      <c r="EO89" s="589"/>
      <c r="EP89" s="589"/>
      <c r="EQ89" s="589"/>
      <c r="ER89" s="589"/>
      <c r="ES89" s="589"/>
      <c r="ET89" s="589"/>
      <c r="EU89" s="589"/>
      <c r="EV89" s="589"/>
      <c r="EW89" s="589"/>
      <c r="EX89" s="589"/>
      <c r="EY89" s="589"/>
      <c r="EZ89" s="589"/>
      <c r="FA89" s="589"/>
      <c r="FB89" s="589"/>
      <c r="FC89" s="589"/>
      <c r="FD89" s="589"/>
      <c r="FE89" s="589"/>
      <c r="FF89" s="589"/>
      <c r="FG89" s="589"/>
      <c r="FH89" s="589"/>
      <c r="FI89" s="589"/>
      <c r="FJ89" s="589"/>
      <c r="FK89" s="589"/>
      <c r="FL89" s="589"/>
      <c r="FM89" s="589"/>
      <c r="FN89" s="589"/>
      <c r="FO89" s="589"/>
      <c r="FP89" s="589"/>
      <c r="FQ89" s="589"/>
      <c r="FR89" s="589"/>
      <c r="FS89" s="589"/>
      <c r="FT89" s="589"/>
      <c r="FU89" s="589"/>
      <c r="FV89" s="589"/>
      <c r="FW89" s="589"/>
      <c r="FX89" s="589"/>
      <c r="FY89" s="589"/>
      <c r="FZ89" s="589"/>
      <c r="GA89" s="589"/>
      <c r="GB89" s="589"/>
      <c r="GC89" s="589"/>
    </row>
    <row r="90" spans="10:185" ht="12.75"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89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89"/>
      <c r="BF90" s="589"/>
      <c r="BG90" s="589"/>
      <c r="BH90" s="589"/>
      <c r="BI90" s="589"/>
      <c r="BJ90" s="589"/>
      <c r="BK90" s="589"/>
      <c r="BL90" s="589"/>
      <c r="BM90" s="589"/>
      <c r="BN90" s="589"/>
      <c r="BO90" s="589"/>
      <c r="BP90" s="589"/>
      <c r="BQ90" s="589"/>
      <c r="BR90" s="589"/>
      <c r="BS90" s="589"/>
      <c r="BT90" s="589"/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589"/>
      <c r="CJ90" s="589"/>
      <c r="CK90" s="589"/>
      <c r="CL90" s="589"/>
      <c r="CM90" s="589"/>
      <c r="CN90" s="589"/>
      <c r="CO90" s="589"/>
      <c r="CP90" s="589"/>
      <c r="CQ90" s="589"/>
      <c r="CR90" s="589"/>
      <c r="CS90" s="589"/>
      <c r="CT90" s="589"/>
      <c r="CU90" s="589"/>
      <c r="CV90" s="589"/>
      <c r="CW90" s="589"/>
      <c r="CX90" s="589"/>
      <c r="CY90" s="589"/>
      <c r="CZ90" s="589"/>
      <c r="DA90" s="589"/>
      <c r="DB90" s="589"/>
      <c r="DC90" s="589"/>
      <c r="DD90" s="589"/>
      <c r="DE90" s="589"/>
      <c r="DF90" s="589"/>
      <c r="DG90" s="589"/>
      <c r="DH90" s="589"/>
      <c r="DI90" s="589"/>
      <c r="DJ90" s="589"/>
      <c r="DK90" s="589"/>
      <c r="DL90" s="589"/>
      <c r="DM90" s="589"/>
      <c r="DN90" s="589"/>
      <c r="DO90" s="589"/>
      <c r="DP90" s="589"/>
      <c r="DQ90" s="589"/>
      <c r="DR90" s="589"/>
      <c r="DS90" s="589"/>
      <c r="DT90" s="589"/>
      <c r="DU90" s="589"/>
      <c r="DV90" s="589"/>
      <c r="DW90" s="589"/>
      <c r="DX90" s="589"/>
      <c r="DY90" s="589"/>
      <c r="DZ90" s="589"/>
      <c r="EA90" s="589"/>
      <c r="EB90" s="589"/>
      <c r="EC90" s="589"/>
      <c r="ED90" s="589"/>
      <c r="EE90" s="589"/>
      <c r="EF90" s="589"/>
      <c r="EG90" s="589"/>
      <c r="EH90" s="589"/>
      <c r="EI90" s="589"/>
      <c r="EJ90" s="589"/>
      <c r="EK90" s="589"/>
      <c r="EL90" s="589"/>
      <c r="EM90" s="589"/>
      <c r="EN90" s="589"/>
      <c r="EO90" s="589"/>
      <c r="EP90" s="589"/>
      <c r="EQ90" s="589"/>
      <c r="ER90" s="589"/>
      <c r="ES90" s="589"/>
      <c r="ET90" s="589"/>
      <c r="EU90" s="589"/>
      <c r="EV90" s="589"/>
      <c r="EW90" s="589"/>
      <c r="EX90" s="589"/>
      <c r="EY90" s="589"/>
      <c r="EZ90" s="589"/>
      <c r="FA90" s="589"/>
      <c r="FB90" s="589"/>
      <c r="FC90" s="589"/>
      <c r="FD90" s="589"/>
      <c r="FE90" s="589"/>
      <c r="FF90" s="589"/>
      <c r="FG90" s="589"/>
      <c r="FH90" s="589"/>
      <c r="FI90" s="589"/>
      <c r="FJ90" s="589"/>
      <c r="FK90" s="589"/>
      <c r="FL90" s="589"/>
      <c r="FM90" s="589"/>
      <c r="FN90" s="589"/>
      <c r="FO90" s="589"/>
      <c r="FP90" s="589"/>
      <c r="FQ90" s="589"/>
      <c r="FR90" s="589"/>
      <c r="FS90" s="589"/>
      <c r="FT90" s="589"/>
      <c r="FU90" s="589"/>
      <c r="FV90" s="589"/>
      <c r="FW90" s="589"/>
      <c r="FX90" s="589"/>
      <c r="FY90" s="589"/>
      <c r="FZ90" s="589"/>
      <c r="GA90" s="589"/>
      <c r="GB90" s="589"/>
      <c r="GC90" s="589"/>
    </row>
    <row r="91" spans="10:185" ht="12.75"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89"/>
      <c r="AS91" s="589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89"/>
      <c r="BF91" s="589"/>
      <c r="BG91" s="589"/>
      <c r="BH91" s="589"/>
      <c r="BI91" s="589"/>
      <c r="BJ91" s="589"/>
      <c r="BK91" s="589"/>
      <c r="BL91" s="589"/>
      <c r="BM91" s="589"/>
      <c r="BN91" s="589"/>
      <c r="BO91" s="589"/>
      <c r="BP91" s="589"/>
      <c r="BQ91" s="589"/>
      <c r="BR91" s="589"/>
      <c r="BS91" s="589"/>
      <c r="BT91" s="589"/>
      <c r="BU91" s="589"/>
      <c r="BV91" s="589"/>
      <c r="BW91" s="589"/>
      <c r="BX91" s="589"/>
      <c r="BY91" s="589"/>
      <c r="BZ91" s="589"/>
      <c r="CA91" s="589"/>
      <c r="CB91" s="589"/>
      <c r="CC91" s="589"/>
      <c r="CD91" s="589"/>
      <c r="CE91" s="589"/>
      <c r="CF91" s="589"/>
      <c r="CG91" s="589"/>
      <c r="CH91" s="589"/>
      <c r="CI91" s="589"/>
      <c r="CJ91" s="589"/>
      <c r="CK91" s="589"/>
      <c r="CL91" s="589"/>
      <c r="CM91" s="589"/>
      <c r="CN91" s="589"/>
      <c r="CO91" s="589"/>
      <c r="CP91" s="589"/>
      <c r="CQ91" s="589"/>
      <c r="CR91" s="589"/>
      <c r="CS91" s="589"/>
      <c r="CT91" s="589"/>
      <c r="CU91" s="589"/>
      <c r="CV91" s="589"/>
      <c r="CW91" s="589"/>
      <c r="CX91" s="589"/>
      <c r="CY91" s="589"/>
      <c r="CZ91" s="589"/>
      <c r="DA91" s="589"/>
      <c r="DB91" s="589"/>
      <c r="DC91" s="589"/>
      <c r="DD91" s="589"/>
      <c r="DE91" s="589"/>
      <c r="DF91" s="589"/>
      <c r="DG91" s="589"/>
      <c r="DH91" s="589"/>
      <c r="DI91" s="589"/>
      <c r="DJ91" s="589"/>
      <c r="DK91" s="589"/>
      <c r="DL91" s="589"/>
      <c r="DM91" s="589"/>
      <c r="DN91" s="589"/>
      <c r="DO91" s="589"/>
      <c r="DP91" s="589"/>
      <c r="DQ91" s="589"/>
      <c r="DR91" s="589"/>
      <c r="DS91" s="589"/>
      <c r="DT91" s="589"/>
      <c r="DU91" s="589"/>
      <c r="DV91" s="589"/>
      <c r="DW91" s="589"/>
      <c r="DX91" s="589"/>
      <c r="DY91" s="589"/>
      <c r="DZ91" s="589"/>
      <c r="EA91" s="589"/>
      <c r="EB91" s="589"/>
      <c r="EC91" s="589"/>
      <c r="ED91" s="589"/>
      <c r="EE91" s="589"/>
      <c r="EF91" s="589"/>
      <c r="EG91" s="589"/>
      <c r="EH91" s="589"/>
      <c r="EI91" s="589"/>
      <c r="EJ91" s="589"/>
      <c r="EK91" s="589"/>
      <c r="EL91" s="589"/>
      <c r="EM91" s="589"/>
      <c r="EN91" s="589"/>
      <c r="EO91" s="589"/>
      <c r="EP91" s="589"/>
      <c r="EQ91" s="589"/>
      <c r="ER91" s="589"/>
      <c r="ES91" s="589"/>
      <c r="ET91" s="589"/>
      <c r="EU91" s="589"/>
      <c r="EV91" s="589"/>
      <c r="EW91" s="589"/>
      <c r="EX91" s="589"/>
      <c r="EY91" s="589"/>
      <c r="EZ91" s="589"/>
      <c r="FA91" s="589"/>
      <c r="FB91" s="589"/>
      <c r="FC91" s="589"/>
      <c r="FD91" s="589"/>
      <c r="FE91" s="589"/>
      <c r="FF91" s="589"/>
      <c r="FG91" s="589"/>
      <c r="FH91" s="589"/>
      <c r="FI91" s="589"/>
      <c r="FJ91" s="589"/>
      <c r="FK91" s="589"/>
      <c r="FL91" s="589"/>
      <c r="FM91" s="589"/>
      <c r="FN91" s="589"/>
      <c r="FO91" s="589"/>
      <c r="FP91" s="589"/>
      <c r="FQ91" s="589"/>
      <c r="FR91" s="589"/>
      <c r="FS91" s="589"/>
      <c r="FT91" s="589"/>
      <c r="FU91" s="589"/>
      <c r="FV91" s="589"/>
      <c r="FW91" s="589"/>
      <c r="FX91" s="589"/>
      <c r="FY91" s="589"/>
      <c r="FZ91" s="589"/>
      <c r="GA91" s="589"/>
      <c r="GB91" s="589"/>
      <c r="GC91" s="589"/>
    </row>
    <row r="92" spans="10:185" ht="12.75"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89"/>
      <c r="AS92" s="589"/>
      <c r="AT92" s="589"/>
      <c r="AU92" s="589"/>
      <c r="AV92" s="589"/>
      <c r="AW92" s="589"/>
      <c r="AX92" s="589"/>
      <c r="AY92" s="589"/>
      <c r="AZ92" s="589"/>
      <c r="BA92" s="589"/>
      <c r="BB92" s="589"/>
      <c r="BC92" s="589"/>
      <c r="BD92" s="589"/>
      <c r="BE92" s="589"/>
      <c r="BF92" s="589"/>
      <c r="BG92" s="589"/>
      <c r="BH92" s="589"/>
      <c r="BI92" s="589"/>
      <c r="BJ92" s="589"/>
      <c r="BK92" s="589"/>
      <c r="BL92" s="589"/>
      <c r="BM92" s="589"/>
      <c r="BN92" s="589"/>
      <c r="BO92" s="589"/>
      <c r="BP92" s="589"/>
      <c r="BQ92" s="589"/>
      <c r="BR92" s="589"/>
      <c r="BS92" s="589"/>
      <c r="BT92" s="589"/>
      <c r="BU92" s="589"/>
      <c r="BV92" s="589"/>
      <c r="BW92" s="589"/>
      <c r="BX92" s="589"/>
      <c r="BY92" s="589"/>
      <c r="BZ92" s="589"/>
      <c r="CA92" s="589"/>
      <c r="CB92" s="589"/>
      <c r="CC92" s="589"/>
      <c r="CD92" s="589"/>
      <c r="CE92" s="589"/>
      <c r="CF92" s="589"/>
      <c r="CG92" s="589"/>
      <c r="CH92" s="589"/>
      <c r="CI92" s="589"/>
      <c r="CJ92" s="589"/>
      <c r="CK92" s="589"/>
      <c r="CL92" s="589"/>
      <c r="CM92" s="589"/>
      <c r="CN92" s="589"/>
      <c r="CO92" s="589"/>
      <c r="CP92" s="589"/>
      <c r="CQ92" s="589"/>
      <c r="CR92" s="589"/>
      <c r="CS92" s="589"/>
      <c r="CT92" s="589"/>
      <c r="CU92" s="589"/>
      <c r="CV92" s="589"/>
      <c r="CW92" s="589"/>
      <c r="CX92" s="589"/>
      <c r="CY92" s="589"/>
      <c r="CZ92" s="589"/>
      <c r="DA92" s="589"/>
      <c r="DB92" s="589"/>
      <c r="DC92" s="589"/>
      <c r="DD92" s="589"/>
      <c r="DE92" s="589"/>
      <c r="DF92" s="589"/>
      <c r="DG92" s="589"/>
      <c r="DH92" s="589"/>
      <c r="DI92" s="589"/>
      <c r="DJ92" s="589"/>
      <c r="DK92" s="589"/>
      <c r="DL92" s="589"/>
      <c r="DM92" s="589"/>
      <c r="DN92" s="589"/>
      <c r="DO92" s="589"/>
      <c r="DP92" s="589"/>
      <c r="DQ92" s="589"/>
      <c r="DR92" s="589"/>
      <c r="DS92" s="589"/>
      <c r="DT92" s="589"/>
      <c r="DU92" s="589"/>
      <c r="DV92" s="589"/>
      <c r="DW92" s="589"/>
      <c r="DX92" s="589"/>
      <c r="DY92" s="589"/>
      <c r="DZ92" s="589"/>
      <c r="EA92" s="589"/>
      <c r="EB92" s="589"/>
      <c r="EC92" s="589"/>
      <c r="ED92" s="589"/>
      <c r="EE92" s="589"/>
      <c r="EF92" s="589"/>
      <c r="EG92" s="589"/>
      <c r="EH92" s="589"/>
      <c r="EI92" s="589"/>
      <c r="EJ92" s="589"/>
      <c r="EK92" s="589"/>
      <c r="EL92" s="589"/>
      <c r="EM92" s="589"/>
      <c r="EN92" s="589"/>
      <c r="EO92" s="589"/>
      <c r="EP92" s="589"/>
      <c r="EQ92" s="589"/>
      <c r="ER92" s="589"/>
      <c r="ES92" s="589"/>
      <c r="ET92" s="589"/>
      <c r="EU92" s="589"/>
      <c r="EV92" s="589"/>
      <c r="EW92" s="589"/>
      <c r="EX92" s="589"/>
      <c r="EY92" s="589"/>
      <c r="EZ92" s="589"/>
      <c r="FA92" s="589"/>
      <c r="FB92" s="589"/>
      <c r="FC92" s="589"/>
      <c r="FD92" s="589"/>
      <c r="FE92" s="589"/>
      <c r="FF92" s="589"/>
      <c r="FG92" s="589"/>
      <c r="FH92" s="589"/>
      <c r="FI92" s="589"/>
      <c r="FJ92" s="589"/>
      <c r="FK92" s="589"/>
      <c r="FL92" s="589"/>
      <c r="FM92" s="589"/>
      <c r="FN92" s="589"/>
      <c r="FO92" s="589"/>
      <c r="FP92" s="589"/>
      <c r="FQ92" s="589"/>
      <c r="FR92" s="589"/>
      <c r="FS92" s="589"/>
      <c r="FT92" s="589"/>
      <c r="FU92" s="589"/>
      <c r="FV92" s="589"/>
      <c r="FW92" s="589"/>
      <c r="FX92" s="589"/>
      <c r="FY92" s="589"/>
      <c r="FZ92" s="589"/>
      <c r="GA92" s="589"/>
      <c r="GB92" s="589"/>
      <c r="GC92" s="589"/>
    </row>
    <row r="93" spans="10:185" ht="12.75"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89"/>
      <c r="AS93" s="589"/>
      <c r="AT93" s="589"/>
      <c r="AU93" s="589"/>
      <c r="AV93" s="589"/>
      <c r="AW93" s="589"/>
      <c r="AX93" s="589"/>
      <c r="AY93" s="589"/>
      <c r="AZ93" s="589"/>
      <c r="BA93" s="589"/>
      <c r="BB93" s="589"/>
      <c r="BC93" s="589"/>
      <c r="BD93" s="589"/>
      <c r="BE93" s="589"/>
      <c r="BF93" s="589"/>
      <c r="BG93" s="589"/>
      <c r="BH93" s="589"/>
      <c r="BI93" s="589"/>
      <c r="BJ93" s="589"/>
      <c r="BK93" s="589"/>
      <c r="BL93" s="589"/>
      <c r="BM93" s="589"/>
      <c r="BN93" s="589"/>
      <c r="BO93" s="589"/>
      <c r="BP93" s="589"/>
      <c r="BQ93" s="589"/>
      <c r="BR93" s="589"/>
      <c r="BS93" s="589"/>
      <c r="BT93" s="589"/>
      <c r="BU93" s="589"/>
      <c r="BV93" s="589"/>
      <c r="BW93" s="589"/>
      <c r="BX93" s="589"/>
      <c r="BY93" s="589"/>
      <c r="BZ93" s="589"/>
      <c r="CA93" s="589"/>
      <c r="CB93" s="589"/>
      <c r="CC93" s="589"/>
      <c r="CD93" s="589"/>
      <c r="CE93" s="589"/>
      <c r="CF93" s="589"/>
      <c r="CG93" s="589"/>
      <c r="CH93" s="589"/>
      <c r="CI93" s="589"/>
      <c r="CJ93" s="589"/>
      <c r="CK93" s="589"/>
      <c r="CL93" s="589"/>
      <c r="CM93" s="589"/>
      <c r="CN93" s="589"/>
      <c r="CO93" s="589"/>
      <c r="CP93" s="589"/>
      <c r="CQ93" s="589"/>
      <c r="CR93" s="589"/>
      <c r="CS93" s="589"/>
      <c r="CT93" s="589"/>
      <c r="CU93" s="589"/>
      <c r="CV93" s="589"/>
      <c r="CW93" s="589"/>
      <c r="CX93" s="589"/>
      <c r="CY93" s="589"/>
      <c r="CZ93" s="589"/>
      <c r="DA93" s="589"/>
      <c r="DB93" s="589"/>
      <c r="DC93" s="589"/>
      <c r="DD93" s="589"/>
      <c r="DE93" s="589"/>
      <c r="DF93" s="589"/>
      <c r="DG93" s="589"/>
      <c r="DH93" s="589"/>
      <c r="DI93" s="589"/>
      <c r="DJ93" s="589"/>
      <c r="DK93" s="589"/>
      <c r="DL93" s="589"/>
      <c r="DM93" s="589"/>
      <c r="DN93" s="589"/>
      <c r="DO93" s="589"/>
      <c r="DP93" s="589"/>
      <c r="DQ93" s="589"/>
      <c r="DR93" s="589"/>
      <c r="DS93" s="589"/>
      <c r="DT93" s="589"/>
      <c r="DU93" s="589"/>
      <c r="DV93" s="589"/>
      <c r="DW93" s="589"/>
      <c r="DX93" s="589"/>
      <c r="DY93" s="589"/>
      <c r="DZ93" s="589"/>
      <c r="EA93" s="589"/>
      <c r="EB93" s="589"/>
      <c r="EC93" s="589"/>
      <c r="ED93" s="589"/>
      <c r="EE93" s="589"/>
      <c r="EF93" s="589"/>
      <c r="EG93" s="589"/>
      <c r="EH93" s="589"/>
      <c r="EI93" s="589"/>
      <c r="EJ93" s="589"/>
      <c r="EK93" s="589"/>
      <c r="EL93" s="589"/>
      <c r="EM93" s="589"/>
      <c r="EN93" s="589"/>
      <c r="EO93" s="589"/>
      <c r="EP93" s="589"/>
      <c r="EQ93" s="589"/>
      <c r="ER93" s="589"/>
      <c r="ES93" s="589"/>
      <c r="ET93" s="589"/>
      <c r="EU93" s="589"/>
      <c r="EV93" s="589"/>
      <c r="EW93" s="589"/>
      <c r="EX93" s="589"/>
      <c r="EY93" s="589"/>
      <c r="EZ93" s="589"/>
      <c r="FA93" s="589"/>
      <c r="FB93" s="589"/>
      <c r="FC93" s="589"/>
      <c r="FD93" s="589"/>
      <c r="FE93" s="589"/>
      <c r="FF93" s="589"/>
      <c r="FG93" s="589"/>
      <c r="FH93" s="589"/>
      <c r="FI93" s="589"/>
      <c r="FJ93" s="589"/>
      <c r="FK93" s="589"/>
      <c r="FL93" s="589"/>
      <c r="FM93" s="589"/>
      <c r="FN93" s="589"/>
      <c r="FO93" s="589"/>
      <c r="FP93" s="589"/>
      <c r="FQ93" s="589"/>
      <c r="FR93" s="589"/>
      <c r="FS93" s="589"/>
      <c r="FT93" s="589"/>
      <c r="FU93" s="589"/>
      <c r="FV93" s="589"/>
      <c r="FW93" s="589"/>
      <c r="FX93" s="589"/>
      <c r="FY93" s="589"/>
      <c r="FZ93" s="589"/>
      <c r="GA93" s="589"/>
      <c r="GB93" s="589"/>
      <c r="GC93" s="589"/>
    </row>
    <row r="94" spans="10:185" ht="12.75"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89"/>
      <c r="AS94" s="589"/>
      <c r="AT94" s="589"/>
      <c r="AU94" s="589"/>
      <c r="AV94" s="589"/>
      <c r="AW94" s="589"/>
      <c r="AX94" s="589"/>
      <c r="AY94" s="589"/>
      <c r="AZ94" s="589"/>
      <c r="BA94" s="589"/>
      <c r="BB94" s="589"/>
      <c r="BC94" s="589"/>
      <c r="BD94" s="589"/>
      <c r="BE94" s="589"/>
      <c r="BF94" s="589"/>
      <c r="BG94" s="589"/>
      <c r="BH94" s="589"/>
      <c r="BI94" s="589"/>
      <c r="BJ94" s="589"/>
      <c r="BK94" s="589"/>
      <c r="BL94" s="589"/>
      <c r="BM94" s="589"/>
      <c r="BN94" s="589"/>
      <c r="BO94" s="589"/>
      <c r="BP94" s="589"/>
      <c r="BQ94" s="589"/>
      <c r="BR94" s="589"/>
      <c r="BS94" s="589"/>
      <c r="BT94" s="589"/>
      <c r="BU94" s="589"/>
      <c r="BV94" s="589"/>
      <c r="BW94" s="589"/>
      <c r="BX94" s="589"/>
      <c r="BY94" s="589"/>
      <c r="BZ94" s="589"/>
      <c r="CA94" s="589"/>
      <c r="CB94" s="589"/>
      <c r="CC94" s="589"/>
      <c r="CD94" s="589"/>
      <c r="CE94" s="589"/>
      <c r="CF94" s="589"/>
      <c r="CG94" s="589"/>
      <c r="CH94" s="589"/>
      <c r="CI94" s="589"/>
      <c r="CJ94" s="589"/>
      <c r="CK94" s="589"/>
      <c r="CL94" s="589"/>
      <c r="CM94" s="589"/>
      <c r="CN94" s="589"/>
      <c r="CO94" s="589"/>
      <c r="CP94" s="589"/>
      <c r="CQ94" s="589"/>
      <c r="CR94" s="589"/>
      <c r="CS94" s="589"/>
      <c r="CT94" s="589"/>
      <c r="CU94" s="589"/>
      <c r="CV94" s="589"/>
      <c r="CW94" s="589"/>
      <c r="CX94" s="589"/>
      <c r="CY94" s="589"/>
      <c r="CZ94" s="589"/>
      <c r="DA94" s="589"/>
      <c r="DB94" s="589"/>
      <c r="DC94" s="589"/>
      <c r="DD94" s="589"/>
      <c r="DE94" s="589"/>
      <c r="DF94" s="589"/>
      <c r="DG94" s="589"/>
      <c r="DH94" s="589"/>
      <c r="DI94" s="589"/>
      <c r="DJ94" s="589"/>
      <c r="DK94" s="589"/>
      <c r="DL94" s="589"/>
      <c r="DM94" s="589"/>
      <c r="DN94" s="589"/>
      <c r="DO94" s="589"/>
      <c r="DP94" s="589"/>
      <c r="DQ94" s="589"/>
      <c r="DR94" s="589"/>
      <c r="DS94" s="589"/>
      <c r="DT94" s="589"/>
      <c r="DU94" s="589"/>
      <c r="DV94" s="589"/>
      <c r="DW94" s="589"/>
      <c r="DX94" s="589"/>
      <c r="DY94" s="589"/>
      <c r="DZ94" s="589"/>
      <c r="EA94" s="589"/>
      <c r="EB94" s="589"/>
      <c r="EC94" s="589"/>
      <c r="ED94" s="589"/>
      <c r="EE94" s="589"/>
      <c r="EF94" s="589"/>
      <c r="EG94" s="589"/>
      <c r="EH94" s="589"/>
      <c r="EI94" s="589"/>
      <c r="EJ94" s="589"/>
      <c r="EK94" s="589"/>
      <c r="EL94" s="589"/>
      <c r="EM94" s="589"/>
      <c r="EN94" s="589"/>
      <c r="EO94" s="589"/>
      <c r="EP94" s="589"/>
      <c r="EQ94" s="589"/>
      <c r="ER94" s="589"/>
      <c r="ES94" s="589"/>
      <c r="ET94" s="589"/>
      <c r="EU94" s="589"/>
      <c r="EV94" s="589"/>
      <c r="EW94" s="589"/>
      <c r="EX94" s="589"/>
      <c r="EY94" s="589"/>
      <c r="EZ94" s="589"/>
      <c r="FA94" s="589"/>
      <c r="FB94" s="589"/>
      <c r="FC94" s="589"/>
      <c r="FD94" s="589"/>
      <c r="FE94" s="589"/>
      <c r="FF94" s="589"/>
      <c r="FG94" s="589"/>
      <c r="FH94" s="589"/>
      <c r="FI94" s="589"/>
      <c r="FJ94" s="589"/>
      <c r="FK94" s="589"/>
      <c r="FL94" s="589"/>
      <c r="FM94" s="589"/>
      <c r="FN94" s="589"/>
      <c r="FO94" s="589"/>
      <c r="FP94" s="589"/>
      <c r="FQ94" s="589"/>
      <c r="FR94" s="589"/>
      <c r="FS94" s="589"/>
      <c r="FT94" s="589"/>
      <c r="FU94" s="589"/>
      <c r="FV94" s="589"/>
      <c r="FW94" s="589"/>
      <c r="FX94" s="589"/>
      <c r="FY94" s="589"/>
      <c r="FZ94" s="589"/>
      <c r="GA94" s="589"/>
      <c r="GB94" s="589"/>
      <c r="GC94" s="589"/>
    </row>
    <row r="95" spans="10:185" ht="12.75"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89"/>
      <c r="AS95" s="589"/>
      <c r="AT95" s="589"/>
      <c r="AU95" s="589"/>
      <c r="AV95" s="589"/>
      <c r="AW95" s="589"/>
      <c r="AX95" s="589"/>
      <c r="AY95" s="589"/>
      <c r="AZ95" s="589"/>
      <c r="BA95" s="589"/>
      <c r="BB95" s="589"/>
      <c r="BC95" s="589"/>
      <c r="BD95" s="589"/>
      <c r="BE95" s="589"/>
      <c r="BF95" s="589"/>
      <c r="BG95" s="589"/>
      <c r="BH95" s="589"/>
      <c r="BI95" s="589"/>
      <c r="BJ95" s="589"/>
      <c r="BK95" s="589"/>
      <c r="BL95" s="589"/>
      <c r="BM95" s="589"/>
      <c r="BN95" s="589"/>
      <c r="BO95" s="589"/>
      <c r="BP95" s="589"/>
      <c r="BQ95" s="589"/>
      <c r="BR95" s="589"/>
      <c r="BS95" s="589"/>
      <c r="BT95" s="589"/>
      <c r="BU95" s="589"/>
      <c r="BV95" s="589"/>
      <c r="BW95" s="589"/>
      <c r="BX95" s="589"/>
      <c r="BY95" s="589"/>
      <c r="BZ95" s="589"/>
      <c r="CA95" s="589"/>
      <c r="CB95" s="589"/>
      <c r="CC95" s="589"/>
      <c r="CD95" s="589"/>
      <c r="CE95" s="589"/>
      <c r="CF95" s="589"/>
      <c r="CG95" s="589"/>
      <c r="CH95" s="589"/>
      <c r="CI95" s="589"/>
      <c r="CJ95" s="589"/>
      <c r="CK95" s="589"/>
      <c r="CL95" s="589"/>
      <c r="CM95" s="589"/>
      <c r="CN95" s="589"/>
      <c r="CO95" s="589"/>
      <c r="CP95" s="589"/>
      <c r="CQ95" s="589"/>
      <c r="CR95" s="589"/>
      <c r="CS95" s="589"/>
      <c r="CT95" s="589"/>
      <c r="CU95" s="589"/>
      <c r="CV95" s="589"/>
      <c r="CW95" s="589"/>
      <c r="CX95" s="589"/>
      <c r="CY95" s="589"/>
      <c r="CZ95" s="589"/>
      <c r="DA95" s="589"/>
      <c r="DB95" s="589"/>
      <c r="DC95" s="589"/>
      <c r="DD95" s="589"/>
      <c r="DE95" s="589"/>
      <c r="DF95" s="589"/>
      <c r="DG95" s="589"/>
      <c r="DH95" s="589"/>
      <c r="DI95" s="589"/>
      <c r="DJ95" s="589"/>
      <c r="DK95" s="589"/>
      <c r="DL95" s="589"/>
      <c r="DM95" s="589"/>
      <c r="DN95" s="589"/>
      <c r="DO95" s="589"/>
      <c r="DP95" s="589"/>
      <c r="DQ95" s="589"/>
      <c r="DR95" s="589"/>
      <c r="DS95" s="589"/>
      <c r="DT95" s="589"/>
      <c r="DU95" s="589"/>
      <c r="DV95" s="589"/>
      <c r="DW95" s="589"/>
      <c r="DX95" s="589"/>
      <c r="DY95" s="589"/>
      <c r="DZ95" s="589"/>
      <c r="EA95" s="589"/>
      <c r="EB95" s="589"/>
      <c r="EC95" s="589"/>
      <c r="ED95" s="589"/>
      <c r="EE95" s="589"/>
      <c r="EF95" s="589"/>
      <c r="EG95" s="589"/>
      <c r="EH95" s="589"/>
      <c r="EI95" s="589"/>
      <c r="EJ95" s="589"/>
      <c r="EK95" s="589"/>
      <c r="EL95" s="589"/>
      <c r="EM95" s="589"/>
      <c r="EN95" s="589"/>
      <c r="EO95" s="589"/>
      <c r="EP95" s="589"/>
      <c r="EQ95" s="589"/>
      <c r="ER95" s="589"/>
      <c r="ES95" s="589"/>
      <c r="ET95" s="589"/>
      <c r="EU95" s="589"/>
      <c r="EV95" s="589"/>
      <c r="EW95" s="589"/>
      <c r="EX95" s="589"/>
      <c r="EY95" s="589"/>
      <c r="EZ95" s="589"/>
      <c r="FA95" s="589"/>
      <c r="FB95" s="589"/>
      <c r="FC95" s="589"/>
      <c r="FD95" s="589"/>
      <c r="FE95" s="589"/>
      <c r="FF95" s="589"/>
      <c r="FG95" s="589"/>
      <c r="FH95" s="589"/>
      <c r="FI95" s="589"/>
      <c r="FJ95" s="589"/>
      <c r="FK95" s="589"/>
      <c r="FL95" s="589"/>
      <c r="FM95" s="589"/>
      <c r="FN95" s="589"/>
      <c r="FO95" s="589"/>
      <c r="FP95" s="589"/>
      <c r="FQ95" s="589"/>
      <c r="FR95" s="589"/>
      <c r="FS95" s="589"/>
      <c r="FT95" s="589"/>
      <c r="FU95" s="589"/>
      <c r="FV95" s="589"/>
      <c r="FW95" s="589"/>
      <c r="FX95" s="589"/>
      <c r="FY95" s="589"/>
      <c r="FZ95" s="589"/>
      <c r="GA95" s="589"/>
      <c r="GB95" s="589"/>
      <c r="GC95" s="589"/>
    </row>
    <row r="96" spans="10:185" ht="12.75"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89"/>
      <c r="AS96" s="589"/>
      <c r="AT96" s="589"/>
      <c r="AU96" s="589"/>
      <c r="AV96" s="589"/>
      <c r="AW96" s="589"/>
      <c r="AX96" s="589"/>
      <c r="AY96" s="589"/>
      <c r="AZ96" s="589"/>
      <c r="BA96" s="589"/>
      <c r="BB96" s="589"/>
      <c r="BC96" s="589"/>
      <c r="BD96" s="589"/>
      <c r="BE96" s="589"/>
      <c r="BF96" s="589"/>
      <c r="BG96" s="589"/>
      <c r="BH96" s="589"/>
      <c r="BI96" s="589"/>
      <c r="BJ96" s="589"/>
      <c r="BK96" s="589"/>
      <c r="BL96" s="589"/>
      <c r="BM96" s="589"/>
      <c r="BN96" s="589"/>
      <c r="BO96" s="589"/>
      <c r="BP96" s="589"/>
      <c r="BQ96" s="589"/>
      <c r="BR96" s="589"/>
      <c r="BS96" s="589"/>
      <c r="BT96" s="589"/>
      <c r="BU96" s="589"/>
      <c r="BV96" s="589"/>
      <c r="BW96" s="589"/>
      <c r="BX96" s="589"/>
      <c r="BY96" s="589"/>
      <c r="BZ96" s="589"/>
      <c r="CA96" s="589"/>
      <c r="CB96" s="589"/>
      <c r="CC96" s="589"/>
      <c r="CD96" s="589"/>
      <c r="CE96" s="589"/>
      <c r="CF96" s="589"/>
      <c r="CG96" s="589"/>
      <c r="CH96" s="589"/>
      <c r="CI96" s="589"/>
      <c r="CJ96" s="589"/>
      <c r="CK96" s="589"/>
      <c r="CL96" s="589"/>
      <c r="CM96" s="589"/>
      <c r="CN96" s="589"/>
      <c r="CO96" s="589"/>
      <c r="CP96" s="589"/>
      <c r="CQ96" s="589"/>
      <c r="CR96" s="589"/>
      <c r="CS96" s="589"/>
      <c r="CT96" s="589"/>
      <c r="CU96" s="589"/>
      <c r="CV96" s="589"/>
      <c r="CW96" s="589"/>
      <c r="CX96" s="589"/>
      <c r="CY96" s="589"/>
      <c r="CZ96" s="589"/>
      <c r="DA96" s="589"/>
      <c r="DB96" s="589"/>
      <c r="DC96" s="589"/>
      <c r="DD96" s="589"/>
      <c r="DE96" s="589"/>
      <c r="DF96" s="589"/>
      <c r="DG96" s="589"/>
      <c r="DH96" s="589"/>
      <c r="DI96" s="589"/>
      <c r="DJ96" s="589"/>
      <c r="DK96" s="589"/>
      <c r="DL96" s="589"/>
      <c r="DM96" s="589"/>
      <c r="DN96" s="589"/>
      <c r="DO96" s="589"/>
      <c r="DP96" s="589"/>
      <c r="DQ96" s="589"/>
      <c r="DR96" s="589"/>
      <c r="DS96" s="589"/>
      <c r="DT96" s="589"/>
      <c r="DU96" s="589"/>
      <c r="DV96" s="589"/>
      <c r="DW96" s="589"/>
      <c r="DX96" s="589"/>
      <c r="DY96" s="589"/>
      <c r="DZ96" s="589"/>
      <c r="EA96" s="589"/>
      <c r="EB96" s="589"/>
      <c r="EC96" s="589"/>
      <c r="ED96" s="589"/>
      <c r="EE96" s="589"/>
      <c r="EF96" s="589"/>
      <c r="EG96" s="589"/>
      <c r="EH96" s="589"/>
      <c r="EI96" s="589"/>
      <c r="EJ96" s="589"/>
      <c r="EK96" s="589"/>
      <c r="EL96" s="589"/>
      <c r="EM96" s="589"/>
      <c r="EN96" s="589"/>
      <c r="EO96" s="589"/>
      <c r="EP96" s="589"/>
      <c r="EQ96" s="589"/>
      <c r="ER96" s="589"/>
      <c r="ES96" s="589"/>
      <c r="ET96" s="589"/>
      <c r="EU96" s="589"/>
      <c r="EV96" s="589"/>
      <c r="EW96" s="589"/>
      <c r="EX96" s="589"/>
      <c r="EY96" s="589"/>
      <c r="EZ96" s="589"/>
      <c r="FA96" s="589"/>
      <c r="FB96" s="589"/>
      <c r="FC96" s="589"/>
      <c r="FD96" s="589"/>
      <c r="FE96" s="589"/>
      <c r="FF96" s="589"/>
      <c r="FG96" s="589"/>
      <c r="FH96" s="589"/>
      <c r="FI96" s="589"/>
      <c r="FJ96" s="589"/>
      <c r="FK96" s="589"/>
      <c r="FL96" s="589"/>
      <c r="FM96" s="589"/>
      <c r="FN96" s="589"/>
      <c r="FO96" s="589"/>
      <c r="FP96" s="589"/>
      <c r="FQ96" s="589"/>
      <c r="FR96" s="589"/>
      <c r="FS96" s="589"/>
      <c r="FT96" s="589"/>
      <c r="FU96" s="589"/>
      <c r="FV96" s="589"/>
      <c r="FW96" s="589"/>
      <c r="FX96" s="589"/>
      <c r="FY96" s="589"/>
      <c r="FZ96" s="589"/>
      <c r="GA96" s="589"/>
      <c r="GB96" s="589"/>
      <c r="GC96" s="589"/>
    </row>
    <row r="97" spans="10:185" ht="12.75"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89"/>
      <c r="AS97" s="589"/>
      <c r="AT97" s="589"/>
      <c r="AU97" s="589"/>
      <c r="AV97" s="589"/>
      <c r="AW97" s="589"/>
      <c r="AX97" s="589"/>
      <c r="AY97" s="589"/>
      <c r="AZ97" s="589"/>
      <c r="BA97" s="589"/>
      <c r="BB97" s="589"/>
      <c r="BC97" s="589"/>
      <c r="BD97" s="589"/>
      <c r="BE97" s="589"/>
      <c r="BF97" s="589"/>
      <c r="BG97" s="589"/>
      <c r="BH97" s="589"/>
      <c r="BI97" s="589"/>
      <c r="BJ97" s="589"/>
      <c r="BK97" s="589"/>
      <c r="BL97" s="589"/>
      <c r="BM97" s="589"/>
      <c r="BN97" s="589"/>
      <c r="BO97" s="589"/>
      <c r="BP97" s="589"/>
      <c r="BQ97" s="589"/>
      <c r="BR97" s="589"/>
      <c r="BS97" s="589"/>
      <c r="BT97" s="589"/>
      <c r="BU97" s="589"/>
      <c r="BV97" s="589"/>
      <c r="BW97" s="589"/>
      <c r="BX97" s="589"/>
      <c r="BY97" s="589"/>
      <c r="BZ97" s="589"/>
      <c r="CA97" s="589"/>
      <c r="CB97" s="589"/>
      <c r="CC97" s="589"/>
      <c r="CD97" s="589"/>
      <c r="CE97" s="589"/>
      <c r="CF97" s="589"/>
      <c r="CG97" s="589"/>
      <c r="CH97" s="589"/>
      <c r="CI97" s="589"/>
      <c r="CJ97" s="589"/>
      <c r="CK97" s="589"/>
      <c r="CL97" s="589"/>
      <c r="CM97" s="589"/>
      <c r="CN97" s="589"/>
      <c r="CO97" s="589"/>
      <c r="CP97" s="589"/>
      <c r="CQ97" s="589"/>
      <c r="CR97" s="589"/>
      <c r="CS97" s="589"/>
      <c r="CT97" s="589"/>
      <c r="CU97" s="589"/>
      <c r="CV97" s="589"/>
      <c r="CW97" s="589"/>
      <c r="CX97" s="589"/>
      <c r="CY97" s="589"/>
      <c r="CZ97" s="589"/>
      <c r="DA97" s="589"/>
      <c r="DB97" s="589"/>
      <c r="DC97" s="589"/>
      <c r="DD97" s="589"/>
      <c r="DE97" s="589"/>
      <c r="DF97" s="589"/>
      <c r="DG97" s="589"/>
      <c r="DH97" s="589"/>
      <c r="DI97" s="589"/>
      <c r="DJ97" s="589"/>
      <c r="DK97" s="589"/>
      <c r="DL97" s="589"/>
      <c r="DM97" s="589"/>
      <c r="DN97" s="589"/>
      <c r="DO97" s="589"/>
      <c r="DP97" s="589"/>
      <c r="DQ97" s="589"/>
      <c r="DR97" s="589"/>
      <c r="DS97" s="589"/>
      <c r="DT97" s="589"/>
      <c r="DU97" s="589"/>
      <c r="DV97" s="589"/>
      <c r="DW97" s="589"/>
      <c r="DX97" s="589"/>
      <c r="DY97" s="589"/>
      <c r="DZ97" s="589"/>
      <c r="EA97" s="589"/>
      <c r="EB97" s="589"/>
      <c r="EC97" s="589"/>
      <c r="ED97" s="589"/>
      <c r="EE97" s="589"/>
      <c r="EF97" s="589"/>
      <c r="EG97" s="589"/>
      <c r="EH97" s="589"/>
      <c r="EI97" s="589"/>
      <c r="EJ97" s="589"/>
      <c r="EK97" s="589"/>
      <c r="EL97" s="589"/>
      <c r="EM97" s="589"/>
      <c r="EN97" s="589"/>
      <c r="EO97" s="589"/>
      <c r="EP97" s="589"/>
      <c r="EQ97" s="589"/>
      <c r="ER97" s="589"/>
      <c r="ES97" s="589"/>
      <c r="ET97" s="589"/>
      <c r="EU97" s="589"/>
      <c r="EV97" s="589"/>
      <c r="EW97" s="589"/>
      <c r="EX97" s="589"/>
      <c r="EY97" s="589"/>
      <c r="EZ97" s="589"/>
      <c r="FA97" s="589"/>
      <c r="FB97" s="589"/>
      <c r="FC97" s="589"/>
      <c r="FD97" s="589"/>
      <c r="FE97" s="589"/>
      <c r="FF97" s="589"/>
      <c r="FG97" s="589"/>
      <c r="FH97" s="589"/>
      <c r="FI97" s="589"/>
      <c r="FJ97" s="589"/>
      <c r="FK97" s="589"/>
      <c r="FL97" s="589"/>
      <c r="FM97" s="589"/>
      <c r="FN97" s="589"/>
      <c r="FO97" s="589"/>
      <c r="FP97" s="589"/>
      <c r="FQ97" s="589"/>
      <c r="FR97" s="589"/>
      <c r="FS97" s="589"/>
      <c r="FT97" s="589"/>
      <c r="FU97" s="589"/>
      <c r="FV97" s="589"/>
      <c r="FW97" s="589"/>
      <c r="FX97" s="589"/>
      <c r="FY97" s="589"/>
      <c r="FZ97" s="589"/>
      <c r="GA97" s="589"/>
      <c r="GB97" s="589"/>
      <c r="GC97" s="589"/>
    </row>
    <row r="98" spans="10:185" ht="12.75"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89"/>
      <c r="AS98" s="589"/>
      <c r="AT98" s="589"/>
      <c r="AU98" s="589"/>
      <c r="AV98" s="589"/>
      <c r="AW98" s="589"/>
      <c r="AX98" s="589"/>
      <c r="AY98" s="589"/>
      <c r="AZ98" s="589"/>
      <c r="BA98" s="589"/>
      <c r="BB98" s="589"/>
      <c r="BC98" s="589"/>
      <c r="BD98" s="589"/>
      <c r="BE98" s="589"/>
      <c r="BF98" s="589"/>
      <c r="BG98" s="589"/>
      <c r="BH98" s="589"/>
      <c r="BI98" s="589"/>
      <c r="BJ98" s="589"/>
      <c r="BK98" s="589"/>
      <c r="BL98" s="589"/>
      <c r="BM98" s="589"/>
      <c r="BN98" s="589"/>
      <c r="BO98" s="589"/>
      <c r="BP98" s="589"/>
      <c r="BQ98" s="589"/>
      <c r="BR98" s="589"/>
      <c r="BS98" s="589"/>
      <c r="BT98" s="589"/>
      <c r="BU98" s="589"/>
      <c r="BV98" s="589"/>
      <c r="BW98" s="589"/>
      <c r="BX98" s="589"/>
      <c r="BY98" s="589"/>
      <c r="BZ98" s="589"/>
      <c r="CA98" s="589"/>
      <c r="CB98" s="589"/>
      <c r="CC98" s="589"/>
      <c r="CD98" s="589"/>
      <c r="CE98" s="589"/>
      <c r="CF98" s="589"/>
      <c r="CG98" s="589"/>
      <c r="CH98" s="589"/>
      <c r="CI98" s="589"/>
      <c r="CJ98" s="589"/>
      <c r="CK98" s="589"/>
      <c r="CL98" s="589"/>
      <c r="CM98" s="589"/>
      <c r="CN98" s="589"/>
      <c r="CO98" s="589"/>
      <c r="CP98" s="589"/>
      <c r="CQ98" s="589"/>
      <c r="CR98" s="589"/>
      <c r="CS98" s="589"/>
      <c r="CT98" s="589"/>
      <c r="CU98" s="589"/>
      <c r="CV98" s="589"/>
      <c r="CW98" s="589"/>
      <c r="CX98" s="589"/>
      <c r="CY98" s="589"/>
      <c r="CZ98" s="589"/>
      <c r="DA98" s="589"/>
      <c r="DB98" s="589"/>
      <c r="DC98" s="589"/>
      <c r="DD98" s="589"/>
      <c r="DE98" s="589"/>
      <c r="DF98" s="589"/>
      <c r="DG98" s="589"/>
      <c r="DH98" s="589"/>
      <c r="DI98" s="589"/>
      <c r="DJ98" s="589"/>
      <c r="DK98" s="589"/>
      <c r="DL98" s="589"/>
      <c r="DM98" s="589"/>
      <c r="DN98" s="589"/>
      <c r="DO98" s="589"/>
      <c r="DP98" s="589"/>
      <c r="DQ98" s="589"/>
      <c r="DR98" s="589"/>
      <c r="DS98" s="589"/>
      <c r="DT98" s="589"/>
      <c r="DU98" s="589"/>
      <c r="DV98" s="589"/>
      <c r="DW98" s="589"/>
      <c r="DX98" s="589"/>
      <c r="DY98" s="589"/>
      <c r="DZ98" s="589"/>
      <c r="EA98" s="589"/>
      <c r="EB98" s="589"/>
      <c r="EC98" s="589"/>
      <c r="ED98" s="589"/>
      <c r="EE98" s="589"/>
      <c r="EF98" s="589"/>
      <c r="EG98" s="589"/>
      <c r="EH98" s="589"/>
      <c r="EI98" s="589"/>
      <c r="EJ98" s="589"/>
      <c r="EK98" s="589"/>
      <c r="EL98" s="589"/>
      <c r="EM98" s="589"/>
      <c r="EN98" s="589"/>
      <c r="EO98" s="589"/>
      <c r="EP98" s="589"/>
      <c r="EQ98" s="589"/>
      <c r="ER98" s="589"/>
      <c r="ES98" s="589"/>
      <c r="ET98" s="589"/>
      <c r="EU98" s="589"/>
      <c r="EV98" s="589"/>
      <c r="EW98" s="589"/>
      <c r="EX98" s="589"/>
      <c r="EY98" s="589"/>
      <c r="EZ98" s="589"/>
      <c r="FA98" s="589"/>
      <c r="FB98" s="589"/>
      <c r="FC98" s="589"/>
      <c r="FD98" s="589"/>
      <c r="FE98" s="589"/>
      <c r="FF98" s="589"/>
      <c r="FG98" s="589"/>
      <c r="FH98" s="589"/>
      <c r="FI98" s="589"/>
      <c r="FJ98" s="589"/>
      <c r="FK98" s="589"/>
      <c r="FL98" s="589"/>
      <c r="FM98" s="589"/>
      <c r="FN98" s="589"/>
      <c r="FO98" s="589"/>
      <c r="FP98" s="589"/>
      <c r="FQ98" s="589"/>
      <c r="FR98" s="589"/>
      <c r="FS98" s="589"/>
      <c r="FT98" s="589"/>
      <c r="FU98" s="589"/>
      <c r="FV98" s="589"/>
      <c r="FW98" s="589"/>
      <c r="FX98" s="589"/>
      <c r="FY98" s="589"/>
      <c r="FZ98" s="589"/>
      <c r="GA98" s="589"/>
      <c r="GB98" s="589"/>
      <c r="GC98" s="589"/>
    </row>
    <row r="99" spans="10:185" ht="12.75"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89"/>
      <c r="AS99" s="589"/>
      <c r="AT99" s="589"/>
      <c r="AU99" s="589"/>
      <c r="AV99" s="589"/>
      <c r="AW99" s="589"/>
      <c r="AX99" s="589"/>
      <c r="AY99" s="589"/>
      <c r="AZ99" s="589"/>
      <c r="BA99" s="589"/>
      <c r="BB99" s="589"/>
      <c r="BC99" s="589"/>
      <c r="BD99" s="589"/>
      <c r="BE99" s="589"/>
      <c r="BF99" s="589"/>
      <c r="BG99" s="589"/>
      <c r="BH99" s="589"/>
      <c r="BI99" s="589"/>
      <c r="BJ99" s="589"/>
      <c r="BK99" s="589"/>
      <c r="BL99" s="589"/>
      <c r="BM99" s="589"/>
      <c r="BN99" s="589"/>
      <c r="BO99" s="589"/>
      <c r="BP99" s="589"/>
      <c r="BQ99" s="589"/>
      <c r="BR99" s="589"/>
      <c r="BS99" s="589"/>
      <c r="BT99" s="589"/>
      <c r="BU99" s="589"/>
      <c r="BV99" s="589"/>
      <c r="BW99" s="589"/>
      <c r="BX99" s="589"/>
      <c r="BY99" s="589"/>
      <c r="BZ99" s="589"/>
      <c r="CA99" s="589"/>
      <c r="CB99" s="589"/>
      <c r="CC99" s="589"/>
      <c r="CD99" s="589"/>
      <c r="CE99" s="589"/>
      <c r="CF99" s="589"/>
      <c r="CG99" s="589"/>
      <c r="CH99" s="589"/>
      <c r="CI99" s="589"/>
      <c r="CJ99" s="589"/>
      <c r="CK99" s="589"/>
      <c r="CL99" s="589"/>
      <c r="CM99" s="589"/>
      <c r="CN99" s="589"/>
      <c r="CO99" s="589"/>
      <c r="CP99" s="589"/>
      <c r="CQ99" s="589"/>
      <c r="CR99" s="589"/>
      <c r="CS99" s="589"/>
      <c r="CT99" s="589"/>
      <c r="CU99" s="589"/>
      <c r="CV99" s="589"/>
      <c r="CW99" s="589"/>
      <c r="CX99" s="589"/>
      <c r="CY99" s="589"/>
      <c r="CZ99" s="589"/>
      <c r="DA99" s="589"/>
      <c r="DB99" s="589"/>
      <c r="DC99" s="589"/>
      <c r="DD99" s="589"/>
      <c r="DE99" s="589"/>
      <c r="DF99" s="589"/>
      <c r="DG99" s="589"/>
      <c r="DH99" s="589"/>
      <c r="DI99" s="589"/>
      <c r="DJ99" s="589"/>
      <c r="DK99" s="589"/>
      <c r="DL99" s="589"/>
      <c r="DM99" s="589"/>
      <c r="DN99" s="589"/>
      <c r="DO99" s="589"/>
      <c r="DP99" s="589"/>
      <c r="DQ99" s="589"/>
      <c r="DR99" s="589"/>
      <c r="DS99" s="589"/>
      <c r="DT99" s="589"/>
      <c r="DU99" s="589"/>
      <c r="DV99" s="589"/>
      <c r="DW99" s="589"/>
      <c r="DX99" s="589"/>
      <c r="DY99" s="589"/>
      <c r="DZ99" s="589"/>
      <c r="EA99" s="589"/>
      <c r="EB99" s="589"/>
      <c r="EC99" s="589"/>
      <c r="ED99" s="589"/>
      <c r="EE99" s="589"/>
      <c r="EF99" s="589"/>
      <c r="EG99" s="589"/>
      <c r="EH99" s="589"/>
      <c r="EI99" s="589"/>
      <c r="EJ99" s="589"/>
      <c r="EK99" s="589"/>
      <c r="EL99" s="589"/>
      <c r="EM99" s="589"/>
      <c r="EN99" s="589"/>
      <c r="EO99" s="589"/>
      <c r="EP99" s="589"/>
      <c r="EQ99" s="589"/>
      <c r="ER99" s="589"/>
      <c r="ES99" s="589"/>
      <c r="ET99" s="589"/>
      <c r="EU99" s="589"/>
      <c r="EV99" s="589"/>
      <c r="EW99" s="589"/>
      <c r="EX99" s="589"/>
      <c r="EY99" s="589"/>
      <c r="EZ99" s="589"/>
      <c r="FA99" s="589"/>
      <c r="FB99" s="589"/>
      <c r="FC99" s="589"/>
      <c r="FD99" s="589"/>
      <c r="FE99" s="589"/>
      <c r="FF99" s="589"/>
      <c r="FG99" s="589"/>
      <c r="FH99" s="589"/>
      <c r="FI99" s="589"/>
      <c r="FJ99" s="589"/>
      <c r="FK99" s="589"/>
      <c r="FL99" s="589"/>
      <c r="FM99" s="589"/>
      <c r="FN99" s="589"/>
      <c r="FO99" s="589"/>
      <c r="FP99" s="589"/>
      <c r="FQ99" s="589"/>
      <c r="FR99" s="589"/>
      <c r="FS99" s="589"/>
      <c r="FT99" s="589"/>
      <c r="FU99" s="589"/>
      <c r="FV99" s="589"/>
      <c r="FW99" s="589"/>
      <c r="FX99" s="589"/>
      <c r="FY99" s="589"/>
      <c r="FZ99" s="589"/>
      <c r="GA99" s="589"/>
      <c r="GB99" s="589"/>
      <c r="GC99" s="589"/>
    </row>
    <row r="100" spans="10:185" ht="12.75"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89"/>
      <c r="AS100" s="589"/>
      <c r="AT100" s="589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89"/>
      <c r="BE100" s="589"/>
      <c r="BF100" s="589"/>
      <c r="BG100" s="589"/>
      <c r="BH100" s="589"/>
      <c r="BI100" s="589"/>
      <c r="BJ100" s="589"/>
      <c r="BK100" s="589"/>
      <c r="BL100" s="589"/>
      <c r="BM100" s="589"/>
      <c r="BN100" s="589"/>
      <c r="BO100" s="589"/>
      <c r="BP100" s="589"/>
      <c r="BQ100" s="589"/>
      <c r="BR100" s="589"/>
      <c r="BS100" s="589"/>
      <c r="BT100" s="589"/>
      <c r="BU100" s="589"/>
      <c r="BV100" s="589"/>
      <c r="BW100" s="589"/>
      <c r="BX100" s="589"/>
      <c r="BY100" s="589"/>
      <c r="BZ100" s="589"/>
      <c r="CA100" s="589"/>
      <c r="CB100" s="589"/>
      <c r="CC100" s="589"/>
      <c r="CD100" s="589"/>
      <c r="CE100" s="589"/>
      <c r="CF100" s="589"/>
      <c r="CG100" s="589"/>
      <c r="CH100" s="589"/>
      <c r="CI100" s="589"/>
      <c r="CJ100" s="589"/>
      <c r="CK100" s="589"/>
      <c r="CL100" s="589"/>
      <c r="CM100" s="589"/>
      <c r="CN100" s="589"/>
      <c r="CO100" s="589"/>
      <c r="CP100" s="589"/>
      <c r="CQ100" s="589"/>
      <c r="CR100" s="589"/>
      <c r="CS100" s="589"/>
      <c r="CT100" s="589"/>
      <c r="CU100" s="589"/>
      <c r="CV100" s="589"/>
      <c r="CW100" s="589"/>
      <c r="CX100" s="589"/>
      <c r="CY100" s="589"/>
      <c r="CZ100" s="589"/>
      <c r="DA100" s="589"/>
      <c r="DB100" s="589"/>
      <c r="DC100" s="589"/>
      <c r="DD100" s="589"/>
      <c r="DE100" s="589"/>
      <c r="DF100" s="589"/>
      <c r="DG100" s="589"/>
      <c r="DH100" s="589"/>
      <c r="DI100" s="589"/>
      <c r="DJ100" s="589"/>
      <c r="DK100" s="589"/>
      <c r="DL100" s="589"/>
      <c r="DM100" s="589"/>
      <c r="DN100" s="589"/>
      <c r="DO100" s="589"/>
      <c r="DP100" s="589"/>
      <c r="DQ100" s="589"/>
      <c r="DR100" s="589"/>
      <c r="DS100" s="589"/>
      <c r="DT100" s="589"/>
      <c r="DU100" s="589"/>
      <c r="DV100" s="589"/>
      <c r="DW100" s="589"/>
      <c r="DX100" s="589"/>
      <c r="DY100" s="589"/>
      <c r="DZ100" s="589"/>
      <c r="EA100" s="589"/>
      <c r="EB100" s="589"/>
      <c r="EC100" s="589"/>
      <c r="ED100" s="589"/>
      <c r="EE100" s="589"/>
      <c r="EF100" s="589"/>
      <c r="EG100" s="589"/>
      <c r="EH100" s="589"/>
      <c r="EI100" s="589"/>
      <c r="EJ100" s="589"/>
      <c r="EK100" s="589"/>
      <c r="EL100" s="589"/>
      <c r="EM100" s="589"/>
      <c r="EN100" s="589"/>
      <c r="EO100" s="589"/>
      <c r="EP100" s="589"/>
      <c r="EQ100" s="589"/>
      <c r="ER100" s="589"/>
      <c r="ES100" s="589"/>
      <c r="ET100" s="589"/>
      <c r="EU100" s="589"/>
      <c r="EV100" s="589"/>
      <c r="EW100" s="589"/>
      <c r="EX100" s="589"/>
      <c r="EY100" s="589"/>
      <c r="EZ100" s="589"/>
      <c r="FA100" s="589"/>
      <c r="FB100" s="589"/>
      <c r="FC100" s="589"/>
      <c r="FD100" s="589"/>
      <c r="FE100" s="589"/>
      <c r="FF100" s="589"/>
      <c r="FG100" s="589"/>
      <c r="FH100" s="589"/>
      <c r="FI100" s="589"/>
      <c r="FJ100" s="589"/>
      <c r="FK100" s="589"/>
      <c r="FL100" s="589"/>
      <c r="FM100" s="589"/>
      <c r="FN100" s="589"/>
      <c r="FO100" s="589"/>
      <c r="FP100" s="589"/>
      <c r="FQ100" s="589"/>
      <c r="FR100" s="589"/>
      <c r="FS100" s="589"/>
      <c r="FT100" s="589"/>
      <c r="FU100" s="589"/>
      <c r="FV100" s="589"/>
      <c r="FW100" s="589"/>
      <c r="FX100" s="589"/>
      <c r="FY100" s="589"/>
      <c r="FZ100" s="589"/>
      <c r="GA100" s="589"/>
      <c r="GB100" s="589"/>
      <c r="GC100" s="589"/>
    </row>
    <row r="101" spans="10:185" ht="12.75"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89"/>
      <c r="AS101" s="589"/>
      <c r="AT101" s="589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89"/>
      <c r="BE101" s="589"/>
      <c r="BF101" s="589"/>
      <c r="BG101" s="589"/>
      <c r="BH101" s="589"/>
      <c r="BI101" s="589"/>
      <c r="BJ101" s="589"/>
      <c r="BK101" s="589"/>
      <c r="BL101" s="589"/>
      <c r="BM101" s="589"/>
      <c r="BN101" s="589"/>
      <c r="BO101" s="589"/>
      <c r="BP101" s="589"/>
      <c r="BQ101" s="589"/>
      <c r="BR101" s="589"/>
      <c r="BS101" s="589"/>
      <c r="BT101" s="589"/>
      <c r="BU101" s="589"/>
      <c r="BV101" s="589"/>
      <c r="BW101" s="589"/>
      <c r="BX101" s="589"/>
      <c r="BY101" s="589"/>
      <c r="BZ101" s="589"/>
      <c r="CA101" s="589"/>
      <c r="CB101" s="589"/>
      <c r="CC101" s="589"/>
      <c r="CD101" s="589"/>
      <c r="CE101" s="589"/>
      <c r="CF101" s="589"/>
      <c r="CG101" s="589"/>
      <c r="CH101" s="589"/>
      <c r="CI101" s="589"/>
      <c r="CJ101" s="589"/>
      <c r="CK101" s="589"/>
      <c r="CL101" s="589"/>
      <c r="CM101" s="589"/>
      <c r="CN101" s="589"/>
      <c r="CO101" s="589"/>
      <c r="CP101" s="589"/>
      <c r="CQ101" s="589"/>
      <c r="CR101" s="589"/>
      <c r="CS101" s="589"/>
      <c r="CT101" s="589"/>
      <c r="CU101" s="589"/>
      <c r="CV101" s="589"/>
      <c r="CW101" s="589"/>
      <c r="CX101" s="589"/>
      <c r="CY101" s="589"/>
      <c r="CZ101" s="589"/>
      <c r="DA101" s="589"/>
      <c r="DB101" s="589"/>
      <c r="DC101" s="589"/>
      <c r="DD101" s="589"/>
      <c r="DE101" s="589"/>
      <c r="DF101" s="589"/>
      <c r="DG101" s="589"/>
      <c r="DH101" s="589"/>
      <c r="DI101" s="589"/>
      <c r="DJ101" s="589"/>
      <c r="DK101" s="589"/>
      <c r="DL101" s="589"/>
      <c r="DM101" s="589"/>
      <c r="DN101" s="589"/>
      <c r="DO101" s="589"/>
      <c r="DP101" s="589"/>
      <c r="DQ101" s="589"/>
      <c r="DR101" s="589"/>
      <c r="DS101" s="589"/>
      <c r="DT101" s="589"/>
      <c r="DU101" s="589"/>
      <c r="DV101" s="589"/>
      <c r="DW101" s="589"/>
      <c r="DX101" s="589"/>
      <c r="DY101" s="589"/>
      <c r="DZ101" s="589"/>
      <c r="EA101" s="589"/>
      <c r="EB101" s="589"/>
      <c r="EC101" s="589"/>
      <c r="ED101" s="589"/>
      <c r="EE101" s="589"/>
      <c r="EF101" s="589"/>
      <c r="EG101" s="589"/>
      <c r="EH101" s="589"/>
      <c r="EI101" s="589"/>
      <c r="EJ101" s="589"/>
      <c r="EK101" s="589"/>
      <c r="EL101" s="589"/>
      <c r="EM101" s="589"/>
      <c r="EN101" s="589"/>
      <c r="EO101" s="589"/>
      <c r="EP101" s="589"/>
      <c r="EQ101" s="589"/>
      <c r="ER101" s="589"/>
      <c r="ES101" s="589"/>
      <c r="ET101" s="589"/>
      <c r="EU101" s="589"/>
      <c r="EV101" s="589"/>
      <c r="EW101" s="589"/>
      <c r="EX101" s="589"/>
      <c r="EY101" s="589"/>
      <c r="EZ101" s="589"/>
      <c r="FA101" s="589"/>
      <c r="FB101" s="589"/>
      <c r="FC101" s="589"/>
      <c r="FD101" s="589"/>
      <c r="FE101" s="589"/>
      <c r="FF101" s="589"/>
      <c r="FG101" s="589"/>
      <c r="FH101" s="589"/>
      <c r="FI101" s="589"/>
      <c r="FJ101" s="589"/>
      <c r="FK101" s="589"/>
      <c r="FL101" s="589"/>
      <c r="FM101" s="589"/>
      <c r="FN101" s="589"/>
      <c r="FO101" s="589"/>
      <c r="FP101" s="589"/>
      <c r="FQ101" s="589"/>
      <c r="FR101" s="589"/>
      <c r="FS101" s="589"/>
      <c r="FT101" s="589"/>
      <c r="FU101" s="589"/>
      <c r="FV101" s="589"/>
      <c r="FW101" s="589"/>
      <c r="FX101" s="589"/>
      <c r="FY101" s="589"/>
      <c r="FZ101" s="589"/>
      <c r="GA101" s="589"/>
      <c r="GB101" s="589"/>
      <c r="GC101" s="589"/>
    </row>
    <row r="102" spans="10:185" ht="12.75"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89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89"/>
      <c r="BF102" s="589"/>
      <c r="BG102" s="589"/>
      <c r="BH102" s="589"/>
      <c r="BI102" s="589"/>
      <c r="BJ102" s="589"/>
      <c r="BK102" s="589"/>
      <c r="BL102" s="589"/>
      <c r="BM102" s="589"/>
      <c r="BN102" s="589"/>
      <c r="BO102" s="589"/>
      <c r="BP102" s="589"/>
      <c r="BQ102" s="589"/>
      <c r="BR102" s="589"/>
      <c r="BS102" s="589"/>
      <c r="BT102" s="589"/>
      <c r="BU102" s="589"/>
      <c r="BV102" s="589"/>
      <c r="BW102" s="589"/>
      <c r="BX102" s="589"/>
      <c r="BY102" s="589"/>
      <c r="BZ102" s="589"/>
      <c r="CA102" s="589"/>
      <c r="CB102" s="589"/>
      <c r="CC102" s="589"/>
      <c r="CD102" s="589"/>
      <c r="CE102" s="589"/>
      <c r="CF102" s="589"/>
      <c r="CG102" s="589"/>
      <c r="CH102" s="589"/>
      <c r="CI102" s="589"/>
      <c r="CJ102" s="589"/>
      <c r="CK102" s="589"/>
      <c r="CL102" s="589"/>
      <c r="CM102" s="589"/>
      <c r="CN102" s="589"/>
      <c r="CO102" s="589"/>
      <c r="CP102" s="589"/>
      <c r="CQ102" s="589"/>
      <c r="CR102" s="589"/>
      <c r="CS102" s="589"/>
      <c r="CT102" s="589"/>
      <c r="CU102" s="589"/>
      <c r="CV102" s="589"/>
      <c r="CW102" s="589"/>
      <c r="CX102" s="589"/>
      <c r="CY102" s="589"/>
      <c r="CZ102" s="589"/>
      <c r="DA102" s="589"/>
      <c r="DB102" s="589"/>
      <c r="DC102" s="589"/>
      <c r="DD102" s="589"/>
      <c r="DE102" s="589"/>
      <c r="DF102" s="589"/>
      <c r="DG102" s="589"/>
      <c r="DH102" s="589"/>
      <c r="DI102" s="589"/>
      <c r="DJ102" s="589"/>
      <c r="DK102" s="589"/>
      <c r="DL102" s="589"/>
      <c r="DM102" s="589"/>
      <c r="DN102" s="589"/>
      <c r="DO102" s="589"/>
      <c r="DP102" s="589"/>
      <c r="DQ102" s="589"/>
      <c r="DR102" s="589"/>
      <c r="DS102" s="589"/>
      <c r="DT102" s="589"/>
      <c r="DU102" s="589"/>
      <c r="DV102" s="589"/>
      <c r="DW102" s="589"/>
      <c r="DX102" s="589"/>
      <c r="DY102" s="589"/>
      <c r="DZ102" s="589"/>
      <c r="EA102" s="589"/>
      <c r="EB102" s="589"/>
      <c r="EC102" s="589"/>
      <c r="ED102" s="589"/>
      <c r="EE102" s="589"/>
      <c r="EF102" s="589"/>
      <c r="EG102" s="589"/>
      <c r="EH102" s="589"/>
      <c r="EI102" s="589"/>
      <c r="EJ102" s="589"/>
      <c r="EK102" s="589"/>
      <c r="EL102" s="589"/>
      <c r="EM102" s="589"/>
      <c r="EN102" s="589"/>
      <c r="EO102" s="589"/>
      <c r="EP102" s="589"/>
      <c r="EQ102" s="589"/>
      <c r="ER102" s="589"/>
      <c r="ES102" s="589"/>
      <c r="ET102" s="589"/>
      <c r="EU102" s="589"/>
      <c r="EV102" s="589"/>
      <c r="EW102" s="589"/>
      <c r="EX102" s="589"/>
      <c r="EY102" s="589"/>
      <c r="EZ102" s="589"/>
      <c r="FA102" s="589"/>
      <c r="FB102" s="589"/>
      <c r="FC102" s="589"/>
      <c r="FD102" s="589"/>
      <c r="FE102" s="589"/>
      <c r="FF102" s="589"/>
      <c r="FG102" s="589"/>
      <c r="FH102" s="589"/>
      <c r="FI102" s="589"/>
      <c r="FJ102" s="589"/>
      <c r="FK102" s="589"/>
      <c r="FL102" s="589"/>
      <c r="FM102" s="589"/>
      <c r="FN102" s="589"/>
      <c r="FO102" s="589"/>
      <c r="FP102" s="589"/>
      <c r="FQ102" s="589"/>
      <c r="FR102" s="589"/>
      <c r="FS102" s="589"/>
      <c r="FT102" s="589"/>
      <c r="FU102" s="589"/>
      <c r="FV102" s="589"/>
      <c r="FW102" s="589"/>
      <c r="FX102" s="589"/>
      <c r="FY102" s="589"/>
      <c r="FZ102" s="589"/>
      <c r="GA102" s="589"/>
      <c r="GB102" s="589"/>
      <c r="GC102" s="589"/>
    </row>
    <row r="103" spans="10:185" ht="12.75"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89"/>
      <c r="AS103" s="589"/>
      <c r="AT103" s="589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89"/>
      <c r="BE103" s="589"/>
      <c r="BF103" s="589"/>
      <c r="BG103" s="589"/>
      <c r="BH103" s="589"/>
      <c r="BI103" s="589"/>
      <c r="BJ103" s="589"/>
      <c r="BK103" s="589"/>
      <c r="BL103" s="589"/>
      <c r="BM103" s="589"/>
      <c r="BN103" s="589"/>
      <c r="BO103" s="589"/>
      <c r="BP103" s="589"/>
      <c r="BQ103" s="589"/>
      <c r="BR103" s="589"/>
      <c r="BS103" s="589"/>
      <c r="BT103" s="589"/>
      <c r="BU103" s="589"/>
      <c r="BV103" s="589"/>
      <c r="BW103" s="589"/>
      <c r="BX103" s="589"/>
      <c r="BY103" s="589"/>
      <c r="BZ103" s="589"/>
      <c r="CA103" s="589"/>
      <c r="CB103" s="589"/>
      <c r="CC103" s="589"/>
      <c r="CD103" s="589"/>
      <c r="CE103" s="589"/>
      <c r="CF103" s="589"/>
      <c r="CG103" s="589"/>
      <c r="CH103" s="589"/>
      <c r="CI103" s="589"/>
      <c r="CJ103" s="589"/>
      <c r="CK103" s="589"/>
      <c r="CL103" s="589"/>
      <c r="CM103" s="589"/>
      <c r="CN103" s="589"/>
      <c r="CO103" s="589"/>
      <c r="CP103" s="589"/>
      <c r="CQ103" s="589"/>
      <c r="CR103" s="589"/>
      <c r="CS103" s="589"/>
      <c r="CT103" s="589"/>
      <c r="CU103" s="589"/>
      <c r="CV103" s="589"/>
      <c r="CW103" s="589"/>
      <c r="CX103" s="589"/>
      <c r="CY103" s="589"/>
      <c r="CZ103" s="589"/>
      <c r="DA103" s="589"/>
      <c r="DB103" s="589"/>
      <c r="DC103" s="589"/>
      <c r="DD103" s="589"/>
      <c r="DE103" s="589"/>
      <c r="DF103" s="589"/>
      <c r="DG103" s="589"/>
      <c r="DH103" s="589"/>
      <c r="DI103" s="589"/>
      <c r="DJ103" s="589"/>
      <c r="DK103" s="589"/>
      <c r="DL103" s="589"/>
      <c r="DM103" s="589"/>
      <c r="DN103" s="589"/>
      <c r="DO103" s="589"/>
      <c r="DP103" s="589"/>
      <c r="DQ103" s="589"/>
      <c r="DR103" s="589"/>
      <c r="DS103" s="589"/>
      <c r="DT103" s="589"/>
      <c r="DU103" s="589"/>
      <c r="DV103" s="589"/>
      <c r="DW103" s="589"/>
      <c r="DX103" s="589"/>
      <c r="DY103" s="589"/>
      <c r="DZ103" s="589"/>
      <c r="EA103" s="589"/>
      <c r="EB103" s="589"/>
      <c r="EC103" s="589"/>
      <c r="ED103" s="589"/>
      <c r="EE103" s="589"/>
      <c r="EF103" s="589"/>
      <c r="EG103" s="589"/>
      <c r="EH103" s="589"/>
      <c r="EI103" s="589"/>
      <c r="EJ103" s="589"/>
      <c r="EK103" s="589"/>
      <c r="EL103" s="589"/>
      <c r="EM103" s="589"/>
      <c r="EN103" s="589"/>
      <c r="EO103" s="589"/>
      <c r="EP103" s="589"/>
      <c r="EQ103" s="589"/>
      <c r="ER103" s="589"/>
      <c r="ES103" s="589"/>
      <c r="ET103" s="589"/>
      <c r="EU103" s="589"/>
      <c r="EV103" s="589"/>
      <c r="EW103" s="589"/>
      <c r="EX103" s="589"/>
      <c r="EY103" s="589"/>
      <c r="EZ103" s="589"/>
      <c r="FA103" s="589"/>
      <c r="FB103" s="589"/>
      <c r="FC103" s="589"/>
      <c r="FD103" s="589"/>
      <c r="FE103" s="589"/>
      <c r="FF103" s="589"/>
      <c r="FG103" s="589"/>
      <c r="FH103" s="589"/>
      <c r="FI103" s="589"/>
      <c r="FJ103" s="589"/>
      <c r="FK103" s="589"/>
      <c r="FL103" s="589"/>
      <c r="FM103" s="589"/>
      <c r="FN103" s="589"/>
      <c r="FO103" s="589"/>
      <c r="FP103" s="589"/>
      <c r="FQ103" s="589"/>
      <c r="FR103" s="589"/>
      <c r="FS103" s="589"/>
      <c r="FT103" s="589"/>
      <c r="FU103" s="589"/>
      <c r="FV103" s="589"/>
      <c r="FW103" s="589"/>
      <c r="FX103" s="589"/>
      <c r="FY103" s="589"/>
      <c r="FZ103" s="589"/>
      <c r="GA103" s="589"/>
      <c r="GB103" s="589"/>
      <c r="GC103" s="589"/>
    </row>
    <row r="104" spans="10:185" ht="12.75">
      <c r="J104" s="589"/>
      <c r="K104" s="589"/>
      <c r="L104" s="589"/>
      <c r="M104" s="589"/>
      <c r="N104" s="589"/>
      <c r="O104" s="589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89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  <c r="BG104" s="589"/>
      <c r="BH104" s="589"/>
      <c r="BI104" s="589"/>
      <c r="BJ104" s="589"/>
      <c r="BK104" s="589"/>
      <c r="BL104" s="589"/>
      <c r="BM104" s="589"/>
      <c r="BN104" s="589"/>
      <c r="BO104" s="589"/>
      <c r="BP104" s="589"/>
      <c r="BQ104" s="589"/>
      <c r="BR104" s="589"/>
      <c r="BS104" s="589"/>
      <c r="BT104" s="589"/>
      <c r="BU104" s="589"/>
      <c r="BV104" s="589"/>
      <c r="BW104" s="589"/>
      <c r="BX104" s="589"/>
      <c r="BY104" s="589"/>
      <c r="BZ104" s="589"/>
      <c r="CA104" s="589"/>
      <c r="CB104" s="589"/>
      <c r="CC104" s="589"/>
      <c r="CD104" s="589"/>
      <c r="CE104" s="589"/>
      <c r="CF104" s="589"/>
      <c r="CG104" s="589"/>
      <c r="CH104" s="589"/>
      <c r="CI104" s="589"/>
      <c r="CJ104" s="589"/>
      <c r="CK104" s="589"/>
      <c r="CL104" s="589"/>
      <c r="CM104" s="589"/>
      <c r="CN104" s="589"/>
      <c r="CO104" s="589"/>
      <c r="CP104" s="589"/>
      <c r="CQ104" s="589"/>
      <c r="CR104" s="589"/>
      <c r="CS104" s="589"/>
      <c r="CT104" s="589"/>
      <c r="CU104" s="589"/>
      <c r="CV104" s="589"/>
      <c r="CW104" s="589"/>
      <c r="CX104" s="589"/>
      <c r="CY104" s="589"/>
      <c r="CZ104" s="589"/>
      <c r="DA104" s="589"/>
      <c r="DB104" s="589"/>
      <c r="DC104" s="589"/>
      <c r="DD104" s="589"/>
      <c r="DE104" s="589"/>
      <c r="DF104" s="589"/>
      <c r="DG104" s="589"/>
      <c r="DH104" s="589"/>
      <c r="DI104" s="589"/>
      <c r="DJ104" s="589"/>
      <c r="DK104" s="589"/>
      <c r="DL104" s="589"/>
      <c r="DM104" s="589"/>
      <c r="DN104" s="589"/>
      <c r="DO104" s="589"/>
      <c r="DP104" s="589"/>
      <c r="DQ104" s="589"/>
      <c r="DR104" s="589"/>
      <c r="DS104" s="589"/>
      <c r="DT104" s="589"/>
      <c r="DU104" s="589"/>
      <c r="DV104" s="589"/>
      <c r="DW104" s="589"/>
      <c r="DX104" s="589"/>
      <c r="DY104" s="589"/>
      <c r="DZ104" s="589"/>
      <c r="EA104" s="589"/>
      <c r="EB104" s="589"/>
      <c r="EC104" s="589"/>
      <c r="ED104" s="589"/>
      <c r="EE104" s="589"/>
      <c r="EF104" s="589"/>
      <c r="EG104" s="589"/>
      <c r="EH104" s="589"/>
      <c r="EI104" s="589"/>
      <c r="EJ104" s="589"/>
      <c r="EK104" s="589"/>
      <c r="EL104" s="589"/>
      <c r="EM104" s="589"/>
      <c r="EN104" s="589"/>
      <c r="EO104" s="589"/>
      <c r="EP104" s="589"/>
      <c r="EQ104" s="589"/>
      <c r="ER104" s="589"/>
      <c r="ES104" s="589"/>
      <c r="ET104" s="589"/>
      <c r="EU104" s="589"/>
      <c r="EV104" s="589"/>
      <c r="EW104" s="589"/>
      <c r="EX104" s="589"/>
      <c r="EY104" s="589"/>
      <c r="EZ104" s="589"/>
      <c r="FA104" s="589"/>
      <c r="FB104" s="589"/>
      <c r="FC104" s="589"/>
      <c r="FD104" s="589"/>
      <c r="FE104" s="589"/>
      <c r="FF104" s="589"/>
      <c r="FG104" s="589"/>
      <c r="FH104" s="589"/>
      <c r="FI104" s="589"/>
      <c r="FJ104" s="589"/>
      <c r="FK104" s="589"/>
      <c r="FL104" s="589"/>
      <c r="FM104" s="589"/>
      <c r="FN104" s="589"/>
      <c r="FO104" s="589"/>
      <c r="FP104" s="589"/>
      <c r="FQ104" s="589"/>
      <c r="FR104" s="589"/>
      <c r="FS104" s="589"/>
      <c r="FT104" s="589"/>
      <c r="FU104" s="589"/>
      <c r="FV104" s="589"/>
      <c r="FW104" s="589"/>
      <c r="FX104" s="589"/>
      <c r="FY104" s="589"/>
      <c r="FZ104" s="589"/>
      <c r="GA104" s="589"/>
      <c r="GB104" s="589"/>
      <c r="GC104" s="589"/>
    </row>
    <row r="105" spans="10:185" ht="12.75"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89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  <c r="BG105" s="589"/>
      <c r="BH105" s="589"/>
      <c r="BI105" s="589"/>
      <c r="BJ105" s="589"/>
      <c r="BK105" s="589"/>
      <c r="BL105" s="589"/>
      <c r="BM105" s="589"/>
      <c r="BN105" s="589"/>
      <c r="BO105" s="589"/>
      <c r="BP105" s="589"/>
      <c r="BQ105" s="589"/>
      <c r="BR105" s="589"/>
      <c r="BS105" s="589"/>
      <c r="BT105" s="589"/>
      <c r="BU105" s="589"/>
      <c r="BV105" s="589"/>
      <c r="BW105" s="589"/>
      <c r="BX105" s="589"/>
      <c r="BY105" s="589"/>
      <c r="BZ105" s="589"/>
      <c r="CA105" s="589"/>
      <c r="CB105" s="589"/>
      <c r="CC105" s="589"/>
      <c r="CD105" s="589"/>
      <c r="CE105" s="589"/>
      <c r="CF105" s="589"/>
      <c r="CG105" s="589"/>
      <c r="CH105" s="589"/>
      <c r="CI105" s="589"/>
      <c r="CJ105" s="589"/>
      <c r="CK105" s="589"/>
      <c r="CL105" s="589"/>
      <c r="CM105" s="589"/>
      <c r="CN105" s="589"/>
      <c r="CO105" s="589"/>
      <c r="CP105" s="589"/>
      <c r="CQ105" s="589"/>
      <c r="CR105" s="589"/>
      <c r="CS105" s="589"/>
      <c r="CT105" s="589"/>
      <c r="CU105" s="589"/>
      <c r="CV105" s="589"/>
      <c r="CW105" s="589"/>
      <c r="CX105" s="589"/>
      <c r="CY105" s="589"/>
      <c r="CZ105" s="589"/>
      <c r="DA105" s="589"/>
      <c r="DB105" s="589"/>
      <c r="DC105" s="589"/>
      <c r="DD105" s="589"/>
      <c r="DE105" s="589"/>
      <c r="DF105" s="589"/>
      <c r="DG105" s="589"/>
      <c r="DH105" s="589"/>
      <c r="DI105" s="589"/>
      <c r="DJ105" s="589"/>
      <c r="DK105" s="589"/>
      <c r="DL105" s="589"/>
      <c r="DM105" s="589"/>
      <c r="DN105" s="589"/>
      <c r="DO105" s="589"/>
      <c r="DP105" s="589"/>
      <c r="DQ105" s="589"/>
      <c r="DR105" s="589"/>
      <c r="DS105" s="589"/>
      <c r="DT105" s="589"/>
      <c r="DU105" s="589"/>
      <c r="DV105" s="589"/>
      <c r="DW105" s="589"/>
      <c r="DX105" s="589"/>
      <c r="DY105" s="589"/>
      <c r="DZ105" s="589"/>
      <c r="EA105" s="589"/>
      <c r="EB105" s="589"/>
      <c r="EC105" s="589"/>
      <c r="ED105" s="589"/>
      <c r="EE105" s="589"/>
      <c r="EF105" s="589"/>
      <c r="EG105" s="589"/>
      <c r="EH105" s="589"/>
      <c r="EI105" s="589"/>
      <c r="EJ105" s="589"/>
      <c r="EK105" s="589"/>
      <c r="EL105" s="589"/>
      <c r="EM105" s="589"/>
      <c r="EN105" s="589"/>
      <c r="EO105" s="589"/>
      <c r="EP105" s="589"/>
      <c r="EQ105" s="589"/>
      <c r="ER105" s="589"/>
      <c r="ES105" s="589"/>
      <c r="ET105" s="589"/>
      <c r="EU105" s="589"/>
      <c r="EV105" s="589"/>
      <c r="EW105" s="589"/>
      <c r="EX105" s="589"/>
      <c r="EY105" s="589"/>
      <c r="EZ105" s="589"/>
      <c r="FA105" s="589"/>
      <c r="FB105" s="589"/>
      <c r="FC105" s="589"/>
      <c r="FD105" s="589"/>
      <c r="FE105" s="589"/>
      <c r="FF105" s="589"/>
      <c r="FG105" s="589"/>
      <c r="FH105" s="589"/>
      <c r="FI105" s="589"/>
      <c r="FJ105" s="589"/>
      <c r="FK105" s="589"/>
      <c r="FL105" s="589"/>
      <c r="FM105" s="589"/>
      <c r="FN105" s="589"/>
      <c r="FO105" s="589"/>
      <c r="FP105" s="589"/>
      <c r="FQ105" s="589"/>
      <c r="FR105" s="589"/>
      <c r="FS105" s="589"/>
      <c r="FT105" s="589"/>
      <c r="FU105" s="589"/>
      <c r="FV105" s="589"/>
      <c r="FW105" s="589"/>
      <c r="FX105" s="589"/>
      <c r="FY105" s="589"/>
      <c r="FZ105" s="589"/>
      <c r="GA105" s="589"/>
      <c r="GB105" s="589"/>
      <c r="GC105" s="589"/>
    </row>
    <row r="106" spans="10:185" ht="12.75"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89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  <c r="BG106" s="589"/>
      <c r="BH106" s="589"/>
      <c r="BI106" s="589"/>
      <c r="BJ106" s="589"/>
      <c r="BK106" s="589"/>
      <c r="BL106" s="589"/>
      <c r="BM106" s="589"/>
      <c r="BN106" s="589"/>
      <c r="BO106" s="589"/>
      <c r="BP106" s="589"/>
      <c r="BQ106" s="589"/>
      <c r="BR106" s="589"/>
      <c r="BS106" s="589"/>
      <c r="BT106" s="589"/>
      <c r="BU106" s="589"/>
      <c r="BV106" s="589"/>
      <c r="BW106" s="589"/>
      <c r="BX106" s="589"/>
      <c r="BY106" s="589"/>
      <c r="BZ106" s="589"/>
      <c r="CA106" s="589"/>
      <c r="CB106" s="589"/>
      <c r="CC106" s="589"/>
      <c r="CD106" s="589"/>
      <c r="CE106" s="589"/>
      <c r="CF106" s="589"/>
      <c r="CG106" s="589"/>
      <c r="CH106" s="589"/>
      <c r="CI106" s="589"/>
      <c r="CJ106" s="589"/>
      <c r="CK106" s="589"/>
      <c r="CL106" s="589"/>
      <c r="CM106" s="589"/>
      <c r="CN106" s="589"/>
      <c r="CO106" s="589"/>
      <c r="CP106" s="589"/>
      <c r="CQ106" s="589"/>
      <c r="CR106" s="589"/>
      <c r="CS106" s="589"/>
      <c r="CT106" s="589"/>
      <c r="CU106" s="589"/>
      <c r="CV106" s="589"/>
      <c r="CW106" s="589"/>
      <c r="CX106" s="589"/>
      <c r="CY106" s="589"/>
      <c r="CZ106" s="589"/>
      <c r="DA106" s="589"/>
      <c r="DB106" s="589"/>
      <c r="DC106" s="589"/>
      <c r="DD106" s="589"/>
      <c r="DE106" s="589"/>
      <c r="DF106" s="589"/>
      <c r="DG106" s="589"/>
      <c r="DH106" s="589"/>
      <c r="DI106" s="589"/>
      <c r="DJ106" s="589"/>
      <c r="DK106" s="589"/>
      <c r="DL106" s="589"/>
      <c r="DM106" s="589"/>
      <c r="DN106" s="589"/>
      <c r="DO106" s="589"/>
      <c r="DP106" s="589"/>
      <c r="DQ106" s="589"/>
      <c r="DR106" s="589"/>
      <c r="DS106" s="589"/>
      <c r="DT106" s="589"/>
      <c r="DU106" s="589"/>
      <c r="DV106" s="589"/>
      <c r="DW106" s="589"/>
      <c r="DX106" s="589"/>
      <c r="DY106" s="589"/>
      <c r="DZ106" s="589"/>
      <c r="EA106" s="589"/>
      <c r="EB106" s="589"/>
      <c r="EC106" s="589"/>
      <c r="ED106" s="589"/>
      <c r="EE106" s="589"/>
      <c r="EF106" s="589"/>
      <c r="EG106" s="589"/>
      <c r="EH106" s="589"/>
      <c r="EI106" s="589"/>
      <c r="EJ106" s="589"/>
      <c r="EK106" s="589"/>
      <c r="EL106" s="589"/>
      <c r="EM106" s="589"/>
      <c r="EN106" s="589"/>
      <c r="EO106" s="589"/>
      <c r="EP106" s="589"/>
      <c r="EQ106" s="589"/>
      <c r="ER106" s="589"/>
      <c r="ES106" s="589"/>
      <c r="ET106" s="589"/>
      <c r="EU106" s="589"/>
      <c r="EV106" s="589"/>
      <c r="EW106" s="589"/>
      <c r="EX106" s="589"/>
      <c r="EY106" s="589"/>
      <c r="EZ106" s="589"/>
      <c r="FA106" s="589"/>
      <c r="FB106" s="589"/>
      <c r="FC106" s="589"/>
      <c r="FD106" s="589"/>
      <c r="FE106" s="589"/>
      <c r="FF106" s="589"/>
      <c r="FG106" s="589"/>
      <c r="FH106" s="589"/>
      <c r="FI106" s="589"/>
      <c r="FJ106" s="589"/>
      <c r="FK106" s="589"/>
      <c r="FL106" s="589"/>
      <c r="FM106" s="589"/>
      <c r="FN106" s="589"/>
      <c r="FO106" s="589"/>
      <c r="FP106" s="589"/>
      <c r="FQ106" s="589"/>
      <c r="FR106" s="589"/>
      <c r="FS106" s="589"/>
      <c r="FT106" s="589"/>
      <c r="FU106" s="589"/>
      <c r="FV106" s="589"/>
      <c r="FW106" s="589"/>
      <c r="FX106" s="589"/>
      <c r="FY106" s="589"/>
      <c r="FZ106" s="589"/>
      <c r="GA106" s="589"/>
      <c r="GB106" s="589"/>
      <c r="GC106" s="589"/>
    </row>
    <row r="107" spans="10:185" ht="12.75"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89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  <c r="BG107" s="589"/>
      <c r="BH107" s="589"/>
      <c r="BI107" s="589"/>
      <c r="BJ107" s="589"/>
      <c r="BK107" s="589"/>
      <c r="BL107" s="589"/>
      <c r="BM107" s="589"/>
      <c r="BN107" s="589"/>
      <c r="BO107" s="589"/>
      <c r="BP107" s="589"/>
      <c r="BQ107" s="589"/>
      <c r="BR107" s="589"/>
      <c r="BS107" s="589"/>
      <c r="BT107" s="589"/>
      <c r="BU107" s="589"/>
      <c r="BV107" s="589"/>
      <c r="BW107" s="589"/>
      <c r="BX107" s="589"/>
      <c r="BY107" s="589"/>
      <c r="BZ107" s="589"/>
      <c r="CA107" s="589"/>
      <c r="CB107" s="589"/>
      <c r="CC107" s="589"/>
      <c r="CD107" s="589"/>
      <c r="CE107" s="589"/>
      <c r="CF107" s="589"/>
      <c r="CG107" s="589"/>
      <c r="CH107" s="589"/>
      <c r="CI107" s="589"/>
      <c r="CJ107" s="589"/>
      <c r="CK107" s="589"/>
      <c r="CL107" s="589"/>
      <c r="CM107" s="589"/>
      <c r="CN107" s="589"/>
      <c r="CO107" s="589"/>
      <c r="CP107" s="589"/>
      <c r="CQ107" s="589"/>
      <c r="CR107" s="589"/>
      <c r="CS107" s="589"/>
      <c r="CT107" s="589"/>
      <c r="CU107" s="589"/>
      <c r="CV107" s="589"/>
      <c r="CW107" s="589"/>
      <c r="CX107" s="589"/>
      <c r="CY107" s="589"/>
      <c r="CZ107" s="589"/>
      <c r="DA107" s="589"/>
      <c r="DB107" s="589"/>
      <c r="DC107" s="589"/>
      <c r="DD107" s="589"/>
      <c r="DE107" s="589"/>
      <c r="DF107" s="589"/>
      <c r="DG107" s="589"/>
      <c r="DH107" s="589"/>
      <c r="DI107" s="589"/>
      <c r="DJ107" s="589"/>
      <c r="DK107" s="589"/>
      <c r="DL107" s="589"/>
      <c r="DM107" s="589"/>
      <c r="DN107" s="589"/>
      <c r="DO107" s="589"/>
      <c r="DP107" s="589"/>
      <c r="DQ107" s="589"/>
      <c r="DR107" s="589"/>
      <c r="DS107" s="589"/>
      <c r="DT107" s="589"/>
      <c r="DU107" s="589"/>
      <c r="DV107" s="589"/>
      <c r="DW107" s="589"/>
      <c r="DX107" s="589"/>
      <c r="DY107" s="589"/>
      <c r="DZ107" s="589"/>
      <c r="EA107" s="589"/>
      <c r="EB107" s="589"/>
      <c r="EC107" s="589"/>
      <c r="ED107" s="589"/>
      <c r="EE107" s="589"/>
      <c r="EF107" s="589"/>
      <c r="EG107" s="589"/>
      <c r="EH107" s="589"/>
      <c r="EI107" s="589"/>
      <c r="EJ107" s="589"/>
      <c r="EK107" s="589"/>
      <c r="EL107" s="589"/>
      <c r="EM107" s="589"/>
      <c r="EN107" s="589"/>
      <c r="EO107" s="589"/>
      <c r="EP107" s="589"/>
      <c r="EQ107" s="589"/>
      <c r="ER107" s="589"/>
      <c r="ES107" s="589"/>
      <c r="ET107" s="589"/>
      <c r="EU107" s="589"/>
      <c r="EV107" s="589"/>
      <c r="EW107" s="589"/>
      <c r="EX107" s="589"/>
      <c r="EY107" s="589"/>
      <c r="EZ107" s="589"/>
      <c r="FA107" s="589"/>
      <c r="FB107" s="589"/>
      <c r="FC107" s="589"/>
      <c r="FD107" s="589"/>
      <c r="FE107" s="589"/>
      <c r="FF107" s="589"/>
      <c r="FG107" s="589"/>
      <c r="FH107" s="589"/>
      <c r="FI107" s="589"/>
      <c r="FJ107" s="589"/>
      <c r="FK107" s="589"/>
      <c r="FL107" s="589"/>
      <c r="FM107" s="589"/>
      <c r="FN107" s="589"/>
      <c r="FO107" s="589"/>
      <c r="FP107" s="589"/>
      <c r="FQ107" s="589"/>
      <c r="FR107" s="589"/>
      <c r="FS107" s="589"/>
      <c r="FT107" s="589"/>
      <c r="FU107" s="589"/>
      <c r="FV107" s="589"/>
      <c r="FW107" s="589"/>
      <c r="FX107" s="589"/>
      <c r="FY107" s="589"/>
      <c r="FZ107" s="589"/>
      <c r="GA107" s="589"/>
      <c r="GB107" s="589"/>
      <c r="GC107" s="589"/>
    </row>
    <row r="108" spans="10:185" ht="12.75">
      <c r="J108" s="589"/>
      <c r="K108" s="589"/>
      <c r="L108" s="589"/>
      <c r="M108" s="589"/>
      <c r="N108" s="589"/>
      <c r="O108" s="589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89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  <c r="BG108" s="589"/>
      <c r="BH108" s="589"/>
      <c r="BI108" s="589"/>
      <c r="BJ108" s="589"/>
      <c r="BK108" s="589"/>
      <c r="BL108" s="589"/>
      <c r="BM108" s="589"/>
      <c r="BN108" s="589"/>
      <c r="BO108" s="589"/>
      <c r="BP108" s="589"/>
      <c r="BQ108" s="589"/>
      <c r="BR108" s="589"/>
      <c r="BS108" s="589"/>
      <c r="BT108" s="589"/>
      <c r="BU108" s="589"/>
      <c r="BV108" s="589"/>
      <c r="BW108" s="589"/>
      <c r="BX108" s="589"/>
      <c r="BY108" s="589"/>
      <c r="BZ108" s="589"/>
      <c r="CA108" s="589"/>
      <c r="CB108" s="589"/>
      <c r="CC108" s="589"/>
      <c r="CD108" s="589"/>
      <c r="CE108" s="589"/>
      <c r="CF108" s="589"/>
      <c r="CG108" s="589"/>
      <c r="CH108" s="589"/>
      <c r="CI108" s="589"/>
      <c r="CJ108" s="589"/>
      <c r="CK108" s="589"/>
      <c r="CL108" s="589"/>
      <c r="CM108" s="589"/>
      <c r="CN108" s="589"/>
      <c r="CO108" s="589"/>
      <c r="CP108" s="589"/>
      <c r="CQ108" s="589"/>
      <c r="CR108" s="589"/>
      <c r="CS108" s="589"/>
      <c r="CT108" s="589"/>
      <c r="CU108" s="589"/>
      <c r="CV108" s="589"/>
      <c r="CW108" s="589"/>
      <c r="CX108" s="589"/>
      <c r="CY108" s="589"/>
      <c r="CZ108" s="589"/>
      <c r="DA108" s="589"/>
      <c r="DB108" s="589"/>
      <c r="DC108" s="589"/>
      <c r="DD108" s="589"/>
      <c r="DE108" s="589"/>
      <c r="DF108" s="589"/>
      <c r="DG108" s="589"/>
      <c r="DH108" s="589"/>
      <c r="DI108" s="589"/>
      <c r="DJ108" s="589"/>
      <c r="DK108" s="589"/>
      <c r="DL108" s="589"/>
      <c r="DM108" s="589"/>
      <c r="DN108" s="589"/>
      <c r="DO108" s="589"/>
      <c r="DP108" s="589"/>
      <c r="DQ108" s="589"/>
      <c r="DR108" s="589"/>
      <c r="DS108" s="589"/>
      <c r="DT108" s="589"/>
      <c r="DU108" s="589"/>
      <c r="DV108" s="589"/>
      <c r="DW108" s="589"/>
      <c r="DX108" s="589"/>
      <c r="DY108" s="589"/>
      <c r="DZ108" s="589"/>
      <c r="EA108" s="589"/>
      <c r="EB108" s="589"/>
      <c r="EC108" s="589"/>
      <c r="ED108" s="589"/>
      <c r="EE108" s="589"/>
      <c r="EF108" s="589"/>
      <c r="EG108" s="589"/>
      <c r="EH108" s="589"/>
      <c r="EI108" s="589"/>
      <c r="EJ108" s="589"/>
      <c r="EK108" s="589"/>
      <c r="EL108" s="589"/>
      <c r="EM108" s="589"/>
      <c r="EN108" s="589"/>
      <c r="EO108" s="589"/>
      <c r="EP108" s="589"/>
      <c r="EQ108" s="589"/>
      <c r="ER108" s="589"/>
      <c r="ES108" s="589"/>
      <c r="ET108" s="589"/>
      <c r="EU108" s="589"/>
      <c r="EV108" s="589"/>
      <c r="EW108" s="589"/>
      <c r="EX108" s="589"/>
      <c r="EY108" s="589"/>
      <c r="EZ108" s="589"/>
      <c r="FA108" s="589"/>
      <c r="FB108" s="589"/>
      <c r="FC108" s="589"/>
      <c r="FD108" s="589"/>
      <c r="FE108" s="589"/>
      <c r="FF108" s="589"/>
      <c r="FG108" s="589"/>
      <c r="FH108" s="589"/>
      <c r="FI108" s="589"/>
      <c r="FJ108" s="589"/>
      <c r="FK108" s="589"/>
      <c r="FL108" s="589"/>
      <c r="FM108" s="589"/>
      <c r="FN108" s="589"/>
      <c r="FO108" s="589"/>
      <c r="FP108" s="589"/>
      <c r="FQ108" s="589"/>
      <c r="FR108" s="589"/>
      <c r="FS108" s="589"/>
      <c r="FT108" s="589"/>
      <c r="FU108" s="589"/>
      <c r="FV108" s="589"/>
      <c r="FW108" s="589"/>
      <c r="FX108" s="589"/>
      <c r="FY108" s="589"/>
      <c r="FZ108" s="589"/>
      <c r="GA108" s="589"/>
      <c r="GB108" s="589"/>
      <c r="GC108" s="589"/>
    </row>
    <row r="109" spans="10:185" ht="12.75">
      <c r="J109" s="589"/>
      <c r="K109" s="589"/>
      <c r="L109" s="589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89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  <c r="BG109" s="589"/>
      <c r="BH109" s="589"/>
      <c r="BI109" s="589"/>
      <c r="BJ109" s="589"/>
      <c r="BK109" s="589"/>
      <c r="BL109" s="589"/>
      <c r="BM109" s="589"/>
      <c r="BN109" s="589"/>
      <c r="BO109" s="589"/>
      <c r="BP109" s="589"/>
      <c r="BQ109" s="589"/>
      <c r="BR109" s="589"/>
      <c r="BS109" s="589"/>
      <c r="BT109" s="589"/>
      <c r="BU109" s="589"/>
      <c r="BV109" s="589"/>
      <c r="BW109" s="589"/>
      <c r="BX109" s="589"/>
      <c r="BY109" s="589"/>
      <c r="BZ109" s="589"/>
      <c r="CA109" s="589"/>
      <c r="CB109" s="589"/>
      <c r="CC109" s="589"/>
      <c r="CD109" s="589"/>
      <c r="CE109" s="589"/>
      <c r="CF109" s="589"/>
      <c r="CG109" s="589"/>
      <c r="CH109" s="589"/>
      <c r="CI109" s="589"/>
      <c r="CJ109" s="589"/>
      <c r="CK109" s="589"/>
      <c r="CL109" s="589"/>
      <c r="CM109" s="589"/>
      <c r="CN109" s="589"/>
      <c r="CO109" s="589"/>
      <c r="CP109" s="589"/>
      <c r="CQ109" s="589"/>
      <c r="CR109" s="589"/>
      <c r="CS109" s="589"/>
      <c r="CT109" s="589"/>
      <c r="CU109" s="589"/>
      <c r="CV109" s="589"/>
      <c r="CW109" s="589"/>
      <c r="CX109" s="589"/>
      <c r="CY109" s="589"/>
      <c r="CZ109" s="589"/>
      <c r="DA109" s="589"/>
      <c r="DB109" s="589"/>
      <c r="DC109" s="589"/>
      <c r="DD109" s="589"/>
      <c r="DE109" s="589"/>
      <c r="DF109" s="589"/>
      <c r="DG109" s="589"/>
      <c r="DH109" s="589"/>
      <c r="DI109" s="589"/>
      <c r="DJ109" s="589"/>
      <c r="DK109" s="589"/>
      <c r="DL109" s="589"/>
      <c r="DM109" s="589"/>
      <c r="DN109" s="589"/>
      <c r="DO109" s="589"/>
      <c r="DP109" s="589"/>
      <c r="DQ109" s="589"/>
      <c r="DR109" s="589"/>
      <c r="DS109" s="589"/>
      <c r="DT109" s="589"/>
      <c r="DU109" s="589"/>
      <c r="DV109" s="589"/>
      <c r="DW109" s="589"/>
      <c r="DX109" s="589"/>
      <c r="DY109" s="589"/>
      <c r="DZ109" s="589"/>
      <c r="EA109" s="589"/>
      <c r="EB109" s="589"/>
      <c r="EC109" s="589"/>
      <c r="ED109" s="589"/>
      <c r="EE109" s="589"/>
      <c r="EF109" s="589"/>
      <c r="EG109" s="589"/>
      <c r="EH109" s="589"/>
      <c r="EI109" s="589"/>
      <c r="EJ109" s="589"/>
      <c r="EK109" s="589"/>
      <c r="EL109" s="589"/>
      <c r="EM109" s="589"/>
      <c r="EN109" s="589"/>
      <c r="EO109" s="589"/>
      <c r="EP109" s="589"/>
      <c r="EQ109" s="589"/>
      <c r="ER109" s="589"/>
      <c r="ES109" s="589"/>
      <c r="ET109" s="589"/>
      <c r="EU109" s="589"/>
      <c r="EV109" s="589"/>
      <c r="EW109" s="589"/>
      <c r="EX109" s="589"/>
      <c r="EY109" s="589"/>
      <c r="EZ109" s="589"/>
      <c r="FA109" s="589"/>
      <c r="FB109" s="589"/>
      <c r="FC109" s="589"/>
      <c r="FD109" s="589"/>
      <c r="FE109" s="589"/>
      <c r="FF109" s="589"/>
      <c r="FG109" s="589"/>
      <c r="FH109" s="589"/>
      <c r="FI109" s="589"/>
      <c r="FJ109" s="589"/>
      <c r="FK109" s="589"/>
      <c r="FL109" s="589"/>
      <c r="FM109" s="589"/>
      <c r="FN109" s="589"/>
      <c r="FO109" s="589"/>
      <c r="FP109" s="589"/>
      <c r="FQ109" s="589"/>
      <c r="FR109" s="589"/>
      <c r="FS109" s="589"/>
      <c r="FT109" s="589"/>
      <c r="FU109" s="589"/>
      <c r="FV109" s="589"/>
      <c r="FW109" s="589"/>
      <c r="FX109" s="589"/>
      <c r="FY109" s="589"/>
      <c r="FZ109" s="589"/>
      <c r="GA109" s="589"/>
      <c r="GB109" s="589"/>
      <c r="GC109" s="589"/>
    </row>
    <row r="110" spans="10:185" ht="12.75">
      <c r="J110" s="589"/>
      <c r="K110" s="589"/>
      <c r="L110" s="589"/>
      <c r="M110" s="589"/>
      <c r="N110" s="589"/>
      <c r="O110" s="589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89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  <c r="BG110" s="589"/>
      <c r="BH110" s="589"/>
      <c r="BI110" s="589"/>
      <c r="BJ110" s="589"/>
      <c r="BK110" s="589"/>
      <c r="BL110" s="589"/>
      <c r="BM110" s="589"/>
      <c r="BN110" s="589"/>
      <c r="BO110" s="589"/>
      <c r="BP110" s="589"/>
      <c r="BQ110" s="589"/>
      <c r="BR110" s="589"/>
      <c r="BS110" s="589"/>
      <c r="BT110" s="589"/>
      <c r="BU110" s="589"/>
      <c r="BV110" s="589"/>
      <c r="BW110" s="589"/>
      <c r="BX110" s="589"/>
      <c r="BY110" s="589"/>
      <c r="BZ110" s="589"/>
      <c r="CA110" s="589"/>
      <c r="CB110" s="589"/>
      <c r="CC110" s="589"/>
      <c r="CD110" s="589"/>
      <c r="CE110" s="589"/>
      <c r="CF110" s="589"/>
      <c r="CG110" s="589"/>
      <c r="CH110" s="589"/>
      <c r="CI110" s="589"/>
      <c r="CJ110" s="589"/>
      <c r="CK110" s="589"/>
      <c r="CL110" s="589"/>
      <c r="CM110" s="589"/>
      <c r="CN110" s="589"/>
      <c r="CO110" s="589"/>
      <c r="CP110" s="589"/>
      <c r="CQ110" s="589"/>
      <c r="CR110" s="589"/>
      <c r="CS110" s="589"/>
      <c r="CT110" s="589"/>
      <c r="CU110" s="589"/>
      <c r="CV110" s="589"/>
      <c r="CW110" s="589"/>
      <c r="CX110" s="589"/>
      <c r="CY110" s="589"/>
      <c r="CZ110" s="589"/>
      <c r="DA110" s="589"/>
      <c r="DB110" s="589"/>
      <c r="DC110" s="589"/>
      <c r="DD110" s="589"/>
      <c r="DE110" s="589"/>
      <c r="DF110" s="589"/>
      <c r="DG110" s="589"/>
      <c r="DH110" s="589"/>
      <c r="DI110" s="589"/>
      <c r="DJ110" s="589"/>
      <c r="DK110" s="589"/>
      <c r="DL110" s="589"/>
      <c r="DM110" s="589"/>
      <c r="DN110" s="589"/>
      <c r="DO110" s="589"/>
      <c r="DP110" s="589"/>
      <c r="DQ110" s="589"/>
      <c r="DR110" s="589"/>
      <c r="DS110" s="589"/>
      <c r="DT110" s="589"/>
      <c r="DU110" s="589"/>
      <c r="DV110" s="589"/>
      <c r="DW110" s="589"/>
      <c r="DX110" s="589"/>
      <c r="DY110" s="589"/>
      <c r="DZ110" s="589"/>
      <c r="EA110" s="589"/>
      <c r="EB110" s="589"/>
      <c r="EC110" s="589"/>
      <c r="ED110" s="589"/>
      <c r="EE110" s="589"/>
      <c r="EF110" s="589"/>
      <c r="EG110" s="589"/>
      <c r="EH110" s="589"/>
      <c r="EI110" s="589"/>
      <c r="EJ110" s="589"/>
      <c r="EK110" s="589"/>
      <c r="EL110" s="589"/>
      <c r="EM110" s="589"/>
      <c r="EN110" s="589"/>
      <c r="EO110" s="589"/>
      <c r="EP110" s="589"/>
      <c r="EQ110" s="589"/>
      <c r="ER110" s="589"/>
      <c r="ES110" s="589"/>
      <c r="ET110" s="589"/>
      <c r="EU110" s="589"/>
      <c r="EV110" s="589"/>
      <c r="EW110" s="589"/>
      <c r="EX110" s="589"/>
      <c r="EY110" s="589"/>
      <c r="EZ110" s="589"/>
      <c r="FA110" s="589"/>
      <c r="FB110" s="589"/>
      <c r="FC110" s="589"/>
      <c r="FD110" s="589"/>
      <c r="FE110" s="589"/>
      <c r="FF110" s="589"/>
      <c r="FG110" s="589"/>
      <c r="FH110" s="589"/>
      <c r="FI110" s="589"/>
      <c r="FJ110" s="589"/>
      <c r="FK110" s="589"/>
      <c r="FL110" s="589"/>
      <c r="FM110" s="589"/>
      <c r="FN110" s="589"/>
      <c r="FO110" s="589"/>
      <c r="FP110" s="589"/>
      <c r="FQ110" s="589"/>
      <c r="FR110" s="589"/>
      <c r="FS110" s="589"/>
      <c r="FT110" s="589"/>
      <c r="FU110" s="589"/>
      <c r="FV110" s="589"/>
      <c r="FW110" s="589"/>
      <c r="FX110" s="589"/>
      <c r="FY110" s="589"/>
      <c r="FZ110" s="589"/>
      <c r="GA110" s="589"/>
      <c r="GB110" s="589"/>
      <c r="GC110" s="589"/>
    </row>
    <row r="111" spans="10:185" ht="12.75"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89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  <c r="BG111" s="589"/>
      <c r="BH111" s="589"/>
      <c r="BI111" s="589"/>
      <c r="BJ111" s="589"/>
      <c r="BK111" s="589"/>
      <c r="BL111" s="589"/>
      <c r="BM111" s="589"/>
      <c r="BN111" s="589"/>
      <c r="BO111" s="589"/>
      <c r="BP111" s="589"/>
      <c r="BQ111" s="589"/>
      <c r="BR111" s="589"/>
      <c r="BS111" s="589"/>
      <c r="BT111" s="589"/>
      <c r="BU111" s="589"/>
      <c r="BV111" s="589"/>
      <c r="BW111" s="589"/>
      <c r="BX111" s="589"/>
      <c r="BY111" s="589"/>
      <c r="BZ111" s="589"/>
      <c r="CA111" s="589"/>
      <c r="CB111" s="589"/>
      <c r="CC111" s="589"/>
      <c r="CD111" s="589"/>
      <c r="CE111" s="589"/>
      <c r="CF111" s="589"/>
      <c r="CG111" s="589"/>
      <c r="CH111" s="589"/>
      <c r="CI111" s="589"/>
      <c r="CJ111" s="589"/>
      <c r="CK111" s="589"/>
      <c r="CL111" s="589"/>
      <c r="CM111" s="589"/>
      <c r="CN111" s="589"/>
      <c r="CO111" s="589"/>
      <c r="CP111" s="589"/>
      <c r="CQ111" s="589"/>
      <c r="CR111" s="589"/>
      <c r="CS111" s="589"/>
      <c r="CT111" s="589"/>
      <c r="CU111" s="589"/>
      <c r="CV111" s="589"/>
      <c r="CW111" s="589"/>
      <c r="CX111" s="589"/>
      <c r="CY111" s="589"/>
      <c r="CZ111" s="589"/>
      <c r="DA111" s="589"/>
      <c r="DB111" s="589"/>
      <c r="DC111" s="589"/>
      <c r="DD111" s="589"/>
      <c r="DE111" s="589"/>
      <c r="DF111" s="589"/>
      <c r="DG111" s="589"/>
      <c r="DH111" s="589"/>
      <c r="DI111" s="589"/>
      <c r="DJ111" s="589"/>
      <c r="DK111" s="589"/>
      <c r="DL111" s="589"/>
      <c r="DM111" s="589"/>
      <c r="DN111" s="589"/>
      <c r="DO111" s="589"/>
      <c r="DP111" s="589"/>
      <c r="DQ111" s="589"/>
      <c r="DR111" s="589"/>
      <c r="DS111" s="589"/>
      <c r="DT111" s="589"/>
      <c r="DU111" s="589"/>
      <c r="DV111" s="589"/>
      <c r="DW111" s="589"/>
      <c r="DX111" s="589"/>
      <c r="DY111" s="589"/>
      <c r="DZ111" s="589"/>
      <c r="EA111" s="589"/>
      <c r="EB111" s="589"/>
      <c r="EC111" s="589"/>
      <c r="ED111" s="589"/>
      <c r="EE111" s="589"/>
      <c r="EF111" s="589"/>
      <c r="EG111" s="589"/>
      <c r="EH111" s="589"/>
      <c r="EI111" s="589"/>
      <c r="EJ111" s="589"/>
      <c r="EK111" s="589"/>
      <c r="EL111" s="589"/>
      <c r="EM111" s="589"/>
      <c r="EN111" s="589"/>
      <c r="EO111" s="589"/>
      <c r="EP111" s="589"/>
      <c r="EQ111" s="589"/>
      <c r="ER111" s="589"/>
      <c r="ES111" s="589"/>
      <c r="ET111" s="589"/>
      <c r="EU111" s="589"/>
      <c r="EV111" s="589"/>
      <c r="EW111" s="589"/>
      <c r="EX111" s="589"/>
      <c r="EY111" s="589"/>
      <c r="EZ111" s="589"/>
      <c r="FA111" s="589"/>
      <c r="FB111" s="589"/>
      <c r="FC111" s="589"/>
      <c r="FD111" s="589"/>
      <c r="FE111" s="589"/>
      <c r="FF111" s="589"/>
      <c r="FG111" s="589"/>
      <c r="FH111" s="589"/>
      <c r="FI111" s="589"/>
      <c r="FJ111" s="589"/>
      <c r="FK111" s="589"/>
      <c r="FL111" s="589"/>
      <c r="FM111" s="589"/>
      <c r="FN111" s="589"/>
      <c r="FO111" s="589"/>
      <c r="FP111" s="589"/>
      <c r="FQ111" s="589"/>
      <c r="FR111" s="589"/>
      <c r="FS111" s="589"/>
      <c r="FT111" s="589"/>
      <c r="FU111" s="589"/>
      <c r="FV111" s="589"/>
      <c r="FW111" s="589"/>
      <c r="FX111" s="589"/>
      <c r="FY111" s="589"/>
      <c r="FZ111" s="589"/>
      <c r="GA111" s="589"/>
      <c r="GB111" s="589"/>
      <c r="GC111" s="589"/>
    </row>
    <row r="112" spans="10:185" ht="12.75">
      <c r="J112" s="589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</row>
    <row r="113" spans="10:185" ht="12.75">
      <c r="J113" s="589"/>
      <c r="K113" s="589"/>
      <c r="L113" s="589"/>
      <c r="M113" s="589"/>
      <c r="N113" s="589"/>
      <c r="O113" s="589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</row>
    <row r="114" spans="10:185" ht="12.75">
      <c r="J114" s="589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</row>
    <row r="115" spans="10:185" ht="12.75">
      <c r="J115" s="589"/>
      <c r="K115" s="589"/>
      <c r="L115" s="589"/>
      <c r="M115" s="589"/>
      <c r="N115" s="589"/>
      <c r="O115" s="589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</row>
    <row r="116" spans="10:185" ht="12.75"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</row>
    <row r="117" spans="10:185" ht="12.75">
      <c r="J117" s="589"/>
      <c r="K117" s="589"/>
      <c r="L117" s="589"/>
      <c r="M117" s="589"/>
      <c r="N117" s="589"/>
      <c r="O117" s="589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</row>
    <row r="118" spans="10:185" ht="12.75">
      <c r="J118" s="589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</row>
    <row r="119" spans="10:185" ht="12.75"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</row>
    <row r="120" spans="10:185" ht="12.75"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</row>
    <row r="121" spans="10:185" ht="12.75"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</row>
    <row r="122" spans="10:185" ht="12.75">
      <c r="J122" s="589"/>
      <c r="K122" s="589"/>
      <c r="L122" s="589"/>
      <c r="M122" s="589"/>
      <c r="N122" s="589"/>
      <c r="O122" s="589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</row>
    <row r="123" spans="10:185" ht="12.75">
      <c r="J123" s="589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</row>
    <row r="124" spans="10:185" ht="12.75"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</row>
    <row r="125" spans="10:185" ht="12.75">
      <c r="J125" s="589"/>
      <c r="K125" s="589"/>
      <c r="L125" s="589"/>
      <c r="M125" s="589"/>
      <c r="N125" s="589"/>
      <c r="O125" s="589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</row>
    <row r="126" spans="10:185" ht="12.75">
      <c r="J126" s="589"/>
      <c r="K126" s="589"/>
      <c r="L126" s="589"/>
      <c r="M126" s="589"/>
      <c r="N126" s="589"/>
      <c r="O126" s="589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</row>
    <row r="127" spans="10:185" ht="12.75">
      <c r="J127" s="589"/>
      <c r="K127" s="589"/>
      <c r="L127" s="589"/>
      <c r="M127" s="589"/>
      <c r="N127" s="589"/>
      <c r="O127" s="589"/>
      <c r="P127" s="589"/>
      <c r="Q127" s="589"/>
      <c r="R127" s="589"/>
      <c r="S127" s="589"/>
      <c r="T127" s="589"/>
      <c r="U127" s="589"/>
      <c r="V127" s="589"/>
      <c r="W127" s="589"/>
      <c r="X127" s="589"/>
      <c r="Y127" s="589"/>
      <c r="Z127" s="589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</row>
    <row r="128" spans="10:185" ht="12.75">
      <c r="J128" s="589"/>
      <c r="K128" s="589"/>
      <c r="L128" s="589"/>
      <c r="M128" s="589"/>
      <c r="N128" s="589"/>
      <c r="O128" s="589"/>
      <c r="P128" s="589"/>
      <c r="Q128" s="589"/>
      <c r="R128" s="589"/>
      <c r="S128" s="589"/>
      <c r="T128" s="589"/>
      <c r="U128" s="589"/>
      <c r="V128" s="589"/>
      <c r="W128" s="589"/>
      <c r="X128" s="589"/>
      <c r="Y128" s="589"/>
      <c r="Z128" s="589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</row>
    <row r="129" spans="10:185" ht="12.75">
      <c r="J129" s="589"/>
      <c r="K129" s="589"/>
      <c r="L129" s="589"/>
      <c r="M129" s="589"/>
      <c r="N129" s="589"/>
      <c r="O129" s="589"/>
      <c r="P129" s="589"/>
      <c r="Q129" s="589"/>
      <c r="R129" s="589"/>
      <c r="S129" s="589"/>
      <c r="T129" s="589"/>
      <c r="U129" s="589"/>
      <c r="V129" s="589"/>
      <c r="W129" s="589"/>
      <c r="X129" s="589"/>
      <c r="Y129" s="589"/>
      <c r="Z129" s="589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</row>
    <row r="130" spans="10:185" ht="12.75">
      <c r="J130" s="589"/>
      <c r="K130" s="589"/>
      <c r="L130" s="589"/>
      <c r="M130" s="589"/>
      <c r="N130" s="589"/>
      <c r="O130" s="589"/>
      <c r="P130" s="589"/>
      <c r="Q130" s="589"/>
      <c r="R130" s="589"/>
      <c r="S130" s="589"/>
      <c r="T130" s="589"/>
      <c r="U130" s="589"/>
      <c r="V130" s="589"/>
      <c r="W130" s="589"/>
      <c r="X130" s="589"/>
      <c r="Y130" s="589"/>
      <c r="Z130" s="589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</row>
    <row r="131" spans="10:185" ht="12.75">
      <c r="J131" s="589"/>
      <c r="K131" s="589"/>
      <c r="L131" s="589"/>
      <c r="M131" s="589"/>
      <c r="N131" s="589"/>
      <c r="O131" s="589"/>
      <c r="P131" s="589"/>
      <c r="Q131" s="589"/>
      <c r="R131" s="589"/>
      <c r="S131" s="589"/>
      <c r="T131" s="589"/>
      <c r="U131" s="589"/>
      <c r="V131" s="589"/>
      <c r="W131" s="589"/>
      <c r="X131" s="589"/>
      <c r="Y131" s="589"/>
      <c r="Z131" s="589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</row>
    <row r="132" spans="10:185" ht="12.75">
      <c r="J132" s="589"/>
      <c r="K132" s="589"/>
      <c r="L132" s="589"/>
      <c r="M132" s="589"/>
      <c r="N132" s="589"/>
      <c r="O132" s="589"/>
      <c r="P132" s="589"/>
      <c r="Q132" s="589"/>
      <c r="R132" s="589"/>
      <c r="S132" s="589"/>
      <c r="T132" s="589"/>
      <c r="U132" s="589"/>
      <c r="V132" s="589"/>
      <c r="W132" s="589"/>
      <c r="X132" s="589"/>
      <c r="Y132" s="589"/>
      <c r="Z132" s="589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</row>
    <row r="133" spans="10:185" ht="12.75">
      <c r="J133" s="589"/>
      <c r="K133" s="589"/>
      <c r="L133" s="589"/>
      <c r="M133" s="589"/>
      <c r="N133" s="589"/>
      <c r="O133" s="589"/>
      <c r="P133" s="589"/>
      <c r="Q133" s="589"/>
      <c r="R133" s="589"/>
      <c r="S133" s="589"/>
      <c r="T133" s="589"/>
      <c r="U133" s="589"/>
      <c r="V133" s="589"/>
      <c r="W133" s="589"/>
      <c r="X133" s="589"/>
      <c r="Y133" s="589"/>
      <c r="Z133" s="589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</row>
    <row r="134" spans="10:185" ht="12.75"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</row>
    <row r="135" spans="10:185" ht="12.75"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  <c r="AM135" s="589"/>
      <c r="AN135" s="589"/>
      <c r="AO135" s="589"/>
      <c r="AP135" s="589"/>
      <c r="AQ135" s="589"/>
      <c r="AR135" s="589"/>
      <c r="AS135" s="589"/>
      <c r="AT135" s="589"/>
      <c r="AU135" s="589"/>
      <c r="AV135" s="589"/>
      <c r="AW135" s="589"/>
      <c r="AX135" s="589"/>
      <c r="AY135" s="589"/>
      <c r="AZ135" s="589"/>
      <c r="BA135" s="589"/>
      <c r="BB135" s="589"/>
      <c r="BC135" s="589"/>
      <c r="BD135" s="589"/>
      <c r="BE135" s="589"/>
      <c r="BF135" s="589"/>
      <c r="BG135" s="589"/>
      <c r="BH135" s="589"/>
      <c r="BI135" s="589"/>
      <c r="BJ135" s="589"/>
      <c r="BK135" s="589"/>
      <c r="BL135" s="589"/>
      <c r="BM135" s="589"/>
      <c r="BN135" s="589"/>
      <c r="BO135" s="589"/>
      <c r="BP135" s="589"/>
      <c r="BQ135" s="589"/>
      <c r="BR135" s="589"/>
      <c r="BS135" s="589"/>
      <c r="BT135" s="589"/>
      <c r="BU135" s="589"/>
      <c r="BV135" s="589"/>
      <c r="BW135" s="589"/>
      <c r="BX135" s="589"/>
      <c r="BY135" s="589"/>
      <c r="BZ135" s="589"/>
      <c r="CA135" s="589"/>
      <c r="CB135" s="589"/>
      <c r="CC135" s="589"/>
      <c r="CD135" s="589"/>
      <c r="CE135" s="589"/>
      <c r="CF135" s="589"/>
      <c r="CG135" s="589"/>
      <c r="CH135" s="589"/>
      <c r="CI135" s="589"/>
      <c r="CJ135" s="589"/>
      <c r="CK135" s="589"/>
      <c r="CL135" s="589"/>
      <c r="CM135" s="589"/>
      <c r="CN135" s="589"/>
      <c r="CO135" s="589"/>
      <c r="CP135" s="589"/>
      <c r="CQ135" s="589"/>
      <c r="CR135" s="589"/>
      <c r="CS135" s="589"/>
      <c r="CT135" s="589"/>
      <c r="CU135" s="589"/>
      <c r="CV135" s="589"/>
      <c r="CW135" s="589"/>
      <c r="CX135" s="589"/>
      <c r="CY135" s="589"/>
      <c r="CZ135" s="589"/>
      <c r="DA135" s="589"/>
      <c r="DB135" s="589"/>
      <c r="DC135" s="589"/>
      <c r="DD135" s="589"/>
      <c r="DE135" s="589"/>
      <c r="DF135" s="589"/>
      <c r="DG135" s="589"/>
      <c r="DH135" s="589"/>
      <c r="DI135" s="589"/>
      <c r="DJ135" s="589"/>
      <c r="DK135" s="589"/>
      <c r="DL135" s="589"/>
      <c r="DM135" s="589"/>
      <c r="DN135" s="589"/>
      <c r="DO135" s="589"/>
      <c r="DP135" s="589"/>
      <c r="DQ135" s="589"/>
      <c r="DR135" s="589"/>
      <c r="DS135" s="589"/>
      <c r="DT135" s="589"/>
      <c r="DU135" s="589"/>
      <c r="DV135" s="589"/>
      <c r="DW135" s="589"/>
      <c r="DX135" s="589"/>
      <c r="DY135" s="589"/>
      <c r="DZ135" s="589"/>
      <c r="EA135" s="589"/>
      <c r="EB135" s="589"/>
      <c r="EC135" s="589"/>
      <c r="ED135" s="589"/>
      <c r="EE135" s="589"/>
      <c r="EF135" s="589"/>
      <c r="EG135" s="589"/>
      <c r="EH135" s="589"/>
      <c r="EI135" s="589"/>
      <c r="EJ135" s="589"/>
      <c r="EK135" s="589"/>
      <c r="EL135" s="589"/>
      <c r="EM135" s="589"/>
      <c r="EN135" s="589"/>
      <c r="EO135" s="589"/>
      <c r="EP135" s="589"/>
      <c r="EQ135" s="589"/>
      <c r="ER135" s="589"/>
      <c r="ES135" s="589"/>
      <c r="ET135" s="589"/>
      <c r="EU135" s="589"/>
      <c r="EV135" s="589"/>
      <c r="EW135" s="589"/>
      <c r="EX135" s="589"/>
      <c r="EY135" s="589"/>
      <c r="EZ135" s="589"/>
      <c r="FA135" s="589"/>
      <c r="FB135" s="589"/>
      <c r="FC135" s="589"/>
      <c r="FD135" s="589"/>
      <c r="FE135" s="589"/>
      <c r="FF135" s="589"/>
      <c r="FG135" s="589"/>
      <c r="FH135" s="589"/>
      <c r="FI135" s="589"/>
      <c r="FJ135" s="589"/>
      <c r="FK135" s="589"/>
      <c r="FL135" s="589"/>
      <c r="FM135" s="589"/>
      <c r="FN135" s="589"/>
      <c r="FO135" s="589"/>
      <c r="FP135" s="589"/>
      <c r="FQ135" s="589"/>
      <c r="FR135" s="589"/>
      <c r="FS135" s="589"/>
      <c r="FT135" s="589"/>
      <c r="FU135" s="589"/>
      <c r="FV135" s="589"/>
      <c r="FW135" s="589"/>
      <c r="FX135" s="589"/>
      <c r="FY135" s="589"/>
      <c r="FZ135" s="589"/>
      <c r="GA135" s="589"/>
      <c r="GB135" s="589"/>
      <c r="GC135" s="589"/>
    </row>
    <row r="136" spans="10:185" ht="12.75"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  <c r="AM136" s="589"/>
      <c r="AN136" s="589"/>
      <c r="AO136" s="589"/>
      <c r="AP136" s="589"/>
      <c r="AQ136" s="589"/>
      <c r="AR136" s="589"/>
      <c r="AS136" s="589"/>
      <c r="AT136" s="589"/>
      <c r="AU136" s="589"/>
      <c r="AV136" s="589"/>
      <c r="AW136" s="589"/>
      <c r="AX136" s="589"/>
      <c r="AY136" s="589"/>
      <c r="AZ136" s="589"/>
      <c r="BA136" s="589"/>
      <c r="BB136" s="589"/>
      <c r="BC136" s="589"/>
      <c r="BD136" s="589"/>
      <c r="BE136" s="589"/>
      <c r="BF136" s="589"/>
      <c r="BG136" s="589"/>
      <c r="BH136" s="589"/>
      <c r="BI136" s="589"/>
      <c r="BJ136" s="589"/>
      <c r="BK136" s="589"/>
      <c r="BL136" s="589"/>
      <c r="BM136" s="589"/>
      <c r="BN136" s="589"/>
      <c r="BO136" s="589"/>
      <c r="BP136" s="589"/>
      <c r="BQ136" s="589"/>
      <c r="BR136" s="589"/>
      <c r="BS136" s="589"/>
      <c r="BT136" s="589"/>
      <c r="BU136" s="589"/>
      <c r="BV136" s="589"/>
      <c r="BW136" s="589"/>
      <c r="BX136" s="589"/>
      <c r="BY136" s="589"/>
      <c r="BZ136" s="589"/>
      <c r="CA136" s="589"/>
      <c r="CB136" s="589"/>
      <c r="CC136" s="589"/>
      <c r="CD136" s="589"/>
      <c r="CE136" s="589"/>
      <c r="CF136" s="589"/>
      <c r="CG136" s="589"/>
      <c r="CH136" s="589"/>
      <c r="CI136" s="589"/>
      <c r="CJ136" s="589"/>
      <c r="CK136" s="589"/>
      <c r="CL136" s="589"/>
      <c r="CM136" s="589"/>
      <c r="CN136" s="589"/>
      <c r="CO136" s="589"/>
      <c r="CP136" s="589"/>
      <c r="CQ136" s="589"/>
      <c r="CR136" s="589"/>
      <c r="CS136" s="589"/>
      <c r="CT136" s="589"/>
      <c r="CU136" s="589"/>
      <c r="CV136" s="589"/>
      <c r="CW136" s="589"/>
      <c r="CX136" s="589"/>
      <c r="CY136" s="589"/>
      <c r="CZ136" s="589"/>
      <c r="DA136" s="589"/>
      <c r="DB136" s="589"/>
      <c r="DC136" s="589"/>
      <c r="DD136" s="589"/>
      <c r="DE136" s="589"/>
      <c r="DF136" s="589"/>
      <c r="DG136" s="589"/>
      <c r="DH136" s="589"/>
      <c r="DI136" s="589"/>
      <c r="DJ136" s="589"/>
      <c r="DK136" s="589"/>
      <c r="DL136" s="589"/>
      <c r="DM136" s="589"/>
      <c r="DN136" s="589"/>
      <c r="DO136" s="589"/>
      <c r="DP136" s="589"/>
      <c r="DQ136" s="589"/>
      <c r="DR136" s="589"/>
      <c r="DS136" s="589"/>
      <c r="DT136" s="589"/>
      <c r="DU136" s="589"/>
      <c r="DV136" s="589"/>
      <c r="DW136" s="589"/>
      <c r="DX136" s="589"/>
      <c r="DY136" s="589"/>
      <c r="DZ136" s="589"/>
      <c r="EA136" s="589"/>
      <c r="EB136" s="589"/>
      <c r="EC136" s="589"/>
      <c r="ED136" s="589"/>
      <c r="EE136" s="589"/>
      <c r="EF136" s="589"/>
      <c r="EG136" s="589"/>
      <c r="EH136" s="589"/>
      <c r="EI136" s="589"/>
      <c r="EJ136" s="589"/>
      <c r="EK136" s="589"/>
      <c r="EL136" s="589"/>
      <c r="EM136" s="589"/>
      <c r="EN136" s="589"/>
      <c r="EO136" s="589"/>
      <c r="EP136" s="589"/>
      <c r="EQ136" s="589"/>
      <c r="ER136" s="589"/>
      <c r="ES136" s="589"/>
      <c r="ET136" s="589"/>
      <c r="EU136" s="589"/>
      <c r="EV136" s="589"/>
      <c r="EW136" s="589"/>
      <c r="EX136" s="589"/>
      <c r="EY136" s="589"/>
      <c r="EZ136" s="589"/>
      <c r="FA136" s="589"/>
      <c r="FB136" s="589"/>
      <c r="FC136" s="589"/>
      <c r="FD136" s="589"/>
      <c r="FE136" s="589"/>
      <c r="FF136" s="589"/>
      <c r="FG136" s="589"/>
      <c r="FH136" s="589"/>
      <c r="FI136" s="589"/>
      <c r="FJ136" s="589"/>
      <c r="FK136" s="589"/>
      <c r="FL136" s="589"/>
      <c r="FM136" s="589"/>
      <c r="FN136" s="589"/>
      <c r="FO136" s="589"/>
      <c r="FP136" s="589"/>
      <c r="FQ136" s="589"/>
      <c r="FR136" s="589"/>
      <c r="FS136" s="589"/>
      <c r="FT136" s="589"/>
      <c r="FU136" s="589"/>
      <c r="FV136" s="589"/>
      <c r="FW136" s="589"/>
      <c r="FX136" s="589"/>
      <c r="FY136" s="589"/>
      <c r="FZ136" s="589"/>
      <c r="GA136" s="589"/>
      <c r="GB136" s="589"/>
      <c r="GC136" s="589"/>
    </row>
    <row r="137" spans="10:185" ht="12.75">
      <c r="J137" s="589"/>
      <c r="K137" s="589"/>
      <c r="L137" s="589"/>
      <c r="M137" s="589"/>
      <c r="N137" s="589"/>
      <c r="O137" s="589"/>
      <c r="P137" s="589"/>
      <c r="Q137" s="589"/>
      <c r="R137" s="589"/>
      <c r="S137" s="589"/>
      <c r="T137" s="589"/>
      <c r="U137" s="589"/>
      <c r="V137" s="589"/>
      <c r="W137" s="589"/>
      <c r="X137" s="589"/>
      <c r="Y137" s="589"/>
      <c r="Z137" s="589"/>
      <c r="AA137" s="589"/>
      <c r="AB137" s="589"/>
      <c r="AC137" s="589"/>
      <c r="AD137" s="589"/>
      <c r="AE137" s="589"/>
      <c r="AF137" s="589"/>
      <c r="AG137" s="589"/>
      <c r="AH137" s="589"/>
      <c r="AI137" s="589"/>
      <c r="AJ137" s="589"/>
      <c r="AK137" s="589"/>
      <c r="AL137" s="589"/>
      <c r="AM137" s="589"/>
      <c r="AN137" s="589"/>
      <c r="AO137" s="589"/>
      <c r="AP137" s="589"/>
      <c r="AQ137" s="589"/>
      <c r="AR137" s="589"/>
      <c r="AS137" s="589"/>
      <c r="AT137" s="589"/>
      <c r="AU137" s="589"/>
      <c r="AV137" s="589"/>
      <c r="AW137" s="589"/>
      <c r="AX137" s="589"/>
      <c r="AY137" s="589"/>
      <c r="AZ137" s="589"/>
      <c r="BA137" s="589"/>
      <c r="BB137" s="589"/>
      <c r="BC137" s="589"/>
      <c r="BD137" s="589"/>
      <c r="BE137" s="589"/>
      <c r="BF137" s="589"/>
      <c r="BG137" s="589"/>
      <c r="BH137" s="589"/>
      <c r="BI137" s="589"/>
      <c r="BJ137" s="589"/>
      <c r="BK137" s="589"/>
      <c r="BL137" s="589"/>
      <c r="BM137" s="589"/>
      <c r="BN137" s="589"/>
      <c r="BO137" s="589"/>
      <c r="BP137" s="589"/>
      <c r="BQ137" s="589"/>
      <c r="BR137" s="589"/>
      <c r="BS137" s="589"/>
      <c r="BT137" s="589"/>
      <c r="BU137" s="589"/>
      <c r="BV137" s="589"/>
      <c r="BW137" s="589"/>
      <c r="BX137" s="589"/>
      <c r="BY137" s="589"/>
      <c r="BZ137" s="589"/>
      <c r="CA137" s="589"/>
      <c r="CB137" s="589"/>
      <c r="CC137" s="589"/>
      <c r="CD137" s="589"/>
      <c r="CE137" s="589"/>
      <c r="CF137" s="589"/>
      <c r="CG137" s="589"/>
      <c r="CH137" s="589"/>
      <c r="CI137" s="589"/>
      <c r="CJ137" s="589"/>
      <c r="CK137" s="589"/>
      <c r="CL137" s="589"/>
      <c r="CM137" s="589"/>
      <c r="CN137" s="589"/>
      <c r="CO137" s="589"/>
      <c r="CP137" s="589"/>
      <c r="CQ137" s="589"/>
      <c r="CR137" s="589"/>
      <c r="CS137" s="589"/>
      <c r="CT137" s="589"/>
      <c r="CU137" s="589"/>
      <c r="CV137" s="589"/>
      <c r="CW137" s="589"/>
      <c r="CX137" s="589"/>
      <c r="CY137" s="589"/>
      <c r="CZ137" s="589"/>
      <c r="DA137" s="589"/>
      <c r="DB137" s="589"/>
      <c r="DC137" s="589"/>
      <c r="DD137" s="589"/>
      <c r="DE137" s="589"/>
      <c r="DF137" s="589"/>
      <c r="DG137" s="589"/>
      <c r="DH137" s="589"/>
      <c r="DI137" s="589"/>
      <c r="DJ137" s="589"/>
      <c r="DK137" s="589"/>
      <c r="DL137" s="589"/>
      <c r="DM137" s="589"/>
      <c r="DN137" s="589"/>
      <c r="DO137" s="589"/>
      <c r="DP137" s="589"/>
      <c r="DQ137" s="589"/>
      <c r="DR137" s="589"/>
      <c r="DS137" s="589"/>
      <c r="DT137" s="589"/>
      <c r="DU137" s="589"/>
      <c r="DV137" s="589"/>
      <c r="DW137" s="589"/>
      <c r="DX137" s="589"/>
      <c r="DY137" s="589"/>
      <c r="DZ137" s="589"/>
      <c r="EA137" s="589"/>
      <c r="EB137" s="589"/>
      <c r="EC137" s="589"/>
      <c r="ED137" s="589"/>
      <c r="EE137" s="589"/>
      <c r="EF137" s="589"/>
      <c r="EG137" s="589"/>
      <c r="EH137" s="589"/>
      <c r="EI137" s="589"/>
      <c r="EJ137" s="589"/>
      <c r="EK137" s="589"/>
      <c r="EL137" s="589"/>
      <c r="EM137" s="589"/>
      <c r="EN137" s="589"/>
      <c r="EO137" s="589"/>
      <c r="EP137" s="589"/>
      <c r="EQ137" s="589"/>
      <c r="ER137" s="589"/>
      <c r="ES137" s="589"/>
      <c r="ET137" s="589"/>
      <c r="EU137" s="589"/>
      <c r="EV137" s="589"/>
      <c r="EW137" s="589"/>
      <c r="EX137" s="589"/>
      <c r="EY137" s="589"/>
      <c r="EZ137" s="589"/>
      <c r="FA137" s="589"/>
      <c r="FB137" s="589"/>
      <c r="FC137" s="589"/>
      <c r="FD137" s="589"/>
      <c r="FE137" s="589"/>
      <c r="FF137" s="589"/>
      <c r="FG137" s="589"/>
      <c r="FH137" s="589"/>
      <c r="FI137" s="589"/>
      <c r="FJ137" s="589"/>
      <c r="FK137" s="589"/>
      <c r="FL137" s="589"/>
      <c r="FM137" s="589"/>
      <c r="FN137" s="589"/>
      <c r="FO137" s="589"/>
      <c r="FP137" s="589"/>
      <c r="FQ137" s="589"/>
      <c r="FR137" s="589"/>
      <c r="FS137" s="589"/>
      <c r="FT137" s="589"/>
      <c r="FU137" s="589"/>
      <c r="FV137" s="589"/>
      <c r="FW137" s="589"/>
      <c r="FX137" s="589"/>
      <c r="FY137" s="589"/>
      <c r="FZ137" s="589"/>
      <c r="GA137" s="589"/>
      <c r="GB137" s="589"/>
      <c r="GC137" s="589"/>
    </row>
    <row r="138" spans="10:185" ht="12.75"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  <c r="T138" s="589"/>
      <c r="U138" s="589"/>
      <c r="V138" s="589"/>
      <c r="W138" s="589"/>
      <c r="X138" s="589"/>
      <c r="Y138" s="589"/>
      <c r="Z138" s="589"/>
      <c r="AA138" s="589"/>
      <c r="AB138" s="589"/>
      <c r="AC138" s="589"/>
      <c r="AD138" s="589"/>
      <c r="AE138" s="589"/>
      <c r="AF138" s="589"/>
      <c r="AG138" s="589"/>
      <c r="AH138" s="589"/>
      <c r="AI138" s="589"/>
      <c r="AJ138" s="589"/>
      <c r="AK138" s="589"/>
      <c r="AL138" s="589"/>
      <c r="AM138" s="589"/>
      <c r="AN138" s="589"/>
      <c r="AO138" s="589"/>
      <c r="AP138" s="589"/>
      <c r="AQ138" s="589"/>
      <c r="AR138" s="589"/>
      <c r="AS138" s="589"/>
      <c r="AT138" s="589"/>
      <c r="AU138" s="589"/>
      <c r="AV138" s="589"/>
      <c r="AW138" s="589"/>
      <c r="AX138" s="589"/>
      <c r="AY138" s="589"/>
      <c r="AZ138" s="589"/>
      <c r="BA138" s="589"/>
      <c r="BB138" s="589"/>
      <c r="BC138" s="589"/>
      <c r="BD138" s="589"/>
      <c r="BE138" s="589"/>
      <c r="BF138" s="589"/>
      <c r="BG138" s="589"/>
      <c r="BH138" s="589"/>
      <c r="BI138" s="589"/>
      <c r="BJ138" s="589"/>
      <c r="BK138" s="589"/>
      <c r="BL138" s="589"/>
      <c r="BM138" s="589"/>
      <c r="BN138" s="589"/>
      <c r="BO138" s="589"/>
      <c r="BP138" s="589"/>
      <c r="BQ138" s="589"/>
      <c r="BR138" s="589"/>
      <c r="BS138" s="589"/>
      <c r="BT138" s="589"/>
      <c r="BU138" s="589"/>
      <c r="BV138" s="589"/>
      <c r="BW138" s="589"/>
      <c r="BX138" s="589"/>
      <c r="BY138" s="589"/>
      <c r="BZ138" s="589"/>
      <c r="CA138" s="589"/>
      <c r="CB138" s="589"/>
      <c r="CC138" s="589"/>
      <c r="CD138" s="589"/>
      <c r="CE138" s="589"/>
      <c r="CF138" s="589"/>
      <c r="CG138" s="589"/>
      <c r="CH138" s="589"/>
      <c r="CI138" s="589"/>
      <c r="CJ138" s="589"/>
      <c r="CK138" s="589"/>
      <c r="CL138" s="589"/>
      <c r="CM138" s="589"/>
      <c r="CN138" s="589"/>
      <c r="CO138" s="589"/>
      <c r="CP138" s="589"/>
      <c r="CQ138" s="589"/>
      <c r="CR138" s="589"/>
      <c r="CS138" s="589"/>
      <c r="CT138" s="589"/>
      <c r="CU138" s="589"/>
      <c r="CV138" s="589"/>
      <c r="CW138" s="589"/>
      <c r="CX138" s="589"/>
      <c r="CY138" s="589"/>
      <c r="CZ138" s="589"/>
      <c r="DA138" s="589"/>
      <c r="DB138" s="589"/>
      <c r="DC138" s="589"/>
      <c r="DD138" s="589"/>
      <c r="DE138" s="589"/>
      <c r="DF138" s="589"/>
      <c r="DG138" s="589"/>
      <c r="DH138" s="589"/>
      <c r="DI138" s="589"/>
      <c r="DJ138" s="589"/>
      <c r="DK138" s="589"/>
      <c r="DL138" s="589"/>
      <c r="DM138" s="589"/>
      <c r="DN138" s="589"/>
      <c r="DO138" s="589"/>
      <c r="DP138" s="589"/>
      <c r="DQ138" s="589"/>
      <c r="DR138" s="589"/>
      <c r="DS138" s="589"/>
      <c r="DT138" s="589"/>
      <c r="DU138" s="589"/>
      <c r="DV138" s="589"/>
      <c r="DW138" s="589"/>
      <c r="DX138" s="589"/>
      <c r="DY138" s="589"/>
      <c r="DZ138" s="589"/>
      <c r="EA138" s="589"/>
      <c r="EB138" s="589"/>
      <c r="EC138" s="589"/>
      <c r="ED138" s="589"/>
      <c r="EE138" s="589"/>
      <c r="EF138" s="589"/>
      <c r="EG138" s="589"/>
      <c r="EH138" s="589"/>
      <c r="EI138" s="589"/>
      <c r="EJ138" s="589"/>
      <c r="EK138" s="589"/>
      <c r="EL138" s="589"/>
      <c r="EM138" s="589"/>
      <c r="EN138" s="589"/>
      <c r="EO138" s="589"/>
      <c r="EP138" s="589"/>
      <c r="EQ138" s="589"/>
      <c r="ER138" s="589"/>
      <c r="ES138" s="589"/>
      <c r="ET138" s="589"/>
      <c r="EU138" s="589"/>
      <c r="EV138" s="589"/>
      <c r="EW138" s="589"/>
      <c r="EX138" s="589"/>
      <c r="EY138" s="589"/>
      <c r="EZ138" s="589"/>
      <c r="FA138" s="589"/>
      <c r="FB138" s="589"/>
      <c r="FC138" s="589"/>
      <c r="FD138" s="589"/>
      <c r="FE138" s="589"/>
      <c r="FF138" s="589"/>
      <c r="FG138" s="589"/>
      <c r="FH138" s="589"/>
      <c r="FI138" s="589"/>
      <c r="FJ138" s="589"/>
      <c r="FK138" s="589"/>
      <c r="FL138" s="589"/>
      <c r="FM138" s="589"/>
      <c r="FN138" s="589"/>
      <c r="FO138" s="589"/>
      <c r="FP138" s="589"/>
      <c r="FQ138" s="589"/>
      <c r="FR138" s="589"/>
      <c r="FS138" s="589"/>
      <c r="FT138" s="589"/>
      <c r="FU138" s="589"/>
      <c r="FV138" s="589"/>
      <c r="FW138" s="589"/>
      <c r="FX138" s="589"/>
      <c r="FY138" s="589"/>
      <c r="FZ138" s="589"/>
      <c r="GA138" s="589"/>
      <c r="GB138" s="589"/>
      <c r="GC138" s="589"/>
    </row>
    <row r="139" spans="10:185" ht="12.75"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  <c r="T139" s="589"/>
      <c r="U139" s="589"/>
      <c r="V139" s="589"/>
      <c r="W139" s="589"/>
      <c r="X139" s="589"/>
      <c r="Y139" s="589"/>
      <c r="Z139" s="589"/>
      <c r="AA139" s="589"/>
      <c r="AB139" s="589"/>
      <c r="AC139" s="589"/>
      <c r="AD139" s="589"/>
      <c r="AE139" s="589"/>
      <c r="AF139" s="589"/>
      <c r="AG139" s="589"/>
      <c r="AH139" s="589"/>
      <c r="AI139" s="589"/>
      <c r="AJ139" s="589"/>
      <c r="AK139" s="589"/>
      <c r="AL139" s="589"/>
      <c r="AM139" s="589"/>
      <c r="AN139" s="589"/>
      <c r="AO139" s="589"/>
      <c r="AP139" s="589"/>
      <c r="AQ139" s="589"/>
      <c r="AR139" s="589"/>
      <c r="AS139" s="589"/>
      <c r="AT139" s="589"/>
      <c r="AU139" s="589"/>
      <c r="AV139" s="589"/>
      <c r="AW139" s="589"/>
      <c r="AX139" s="589"/>
      <c r="AY139" s="589"/>
      <c r="AZ139" s="589"/>
      <c r="BA139" s="589"/>
      <c r="BB139" s="589"/>
      <c r="BC139" s="589"/>
      <c r="BD139" s="589"/>
      <c r="BE139" s="589"/>
      <c r="BF139" s="589"/>
      <c r="BG139" s="589"/>
      <c r="BH139" s="589"/>
      <c r="BI139" s="589"/>
      <c r="BJ139" s="589"/>
      <c r="BK139" s="589"/>
      <c r="BL139" s="589"/>
      <c r="BM139" s="589"/>
      <c r="BN139" s="589"/>
      <c r="BO139" s="589"/>
      <c r="BP139" s="589"/>
      <c r="BQ139" s="589"/>
      <c r="BR139" s="589"/>
      <c r="BS139" s="589"/>
      <c r="BT139" s="589"/>
      <c r="BU139" s="589"/>
      <c r="BV139" s="589"/>
      <c r="BW139" s="589"/>
      <c r="BX139" s="589"/>
      <c r="BY139" s="589"/>
      <c r="BZ139" s="589"/>
      <c r="CA139" s="589"/>
      <c r="CB139" s="589"/>
      <c r="CC139" s="589"/>
      <c r="CD139" s="589"/>
      <c r="CE139" s="589"/>
      <c r="CF139" s="589"/>
      <c r="CG139" s="589"/>
      <c r="CH139" s="589"/>
      <c r="CI139" s="589"/>
      <c r="CJ139" s="589"/>
      <c r="CK139" s="589"/>
      <c r="CL139" s="589"/>
      <c r="CM139" s="589"/>
      <c r="CN139" s="589"/>
      <c r="CO139" s="589"/>
      <c r="CP139" s="589"/>
      <c r="CQ139" s="589"/>
      <c r="CR139" s="589"/>
      <c r="CS139" s="589"/>
      <c r="CT139" s="589"/>
      <c r="CU139" s="589"/>
      <c r="CV139" s="589"/>
      <c r="CW139" s="589"/>
      <c r="CX139" s="589"/>
      <c r="CY139" s="589"/>
      <c r="CZ139" s="589"/>
      <c r="DA139" s="589"/>
      <c r="DB139" s="589"/>
      <c r="DC139" s="589"/>
      <c r="DD139" s="589"/>
      <c r="DE139" s="589"/>
      <c r="DF139" s="589"/>
      <c r="DG139" s="589"/>
      <c r="DH139" s="589"/>
      <c r="DI139" s="589"/>
      <c r="DJ139" s="589"/>
      <c r="DK139" s="589"/>
      <c r="DL139" s="589"/>
      <c r="DM139" s="589"/>
      <c r="DN139" s="589"/>
      <c r="DO139" s="589"/>
      <c r="DP139" s="589"/>
      <c r="DQ139" s="589"/>
      <c r="DR139" s="589"/>
      <c r="DS139" s="589"/>
      <c r="DT139" s="589"/>
      <c r="DU139" s="589"/>
      <c r="DV139" s="589"/>
      <c r="DW139" s="589"/>
      <c r="DX139" s="589"/>
      <c r="DY139" s="589"/>
      <c r="DZ139" s="589"/>
      <c r="EA139" s="589"/>
      <c r="EB139" s="589"/>
      <c r="EC139" s="589"/>
      <c r="ED139" s="589"/>
      <c r="EE139" s="589"/>
      <c r="EF139" s="589"/>
      <c r="EG139" s="589"/>
      <c r="EH139" s="589"/>
      <c r="EI139" s="589"/>
      <c r="EJ139" s="589"/>
      <c r="EK139" s="589"/>
      <c r="EL139" s="589"/>
      <c r="EM139" s="589"/>
      <c r="EN139" s="589"/>
      <c r="EO139" s="589"/>
      <c r="EP139" s="589"/>
      <c r="EQ139" s="589"/>
      <c r="ER139" s="589"/>
      <c r="ES139" s="589"/>
      <c r="ET139" s="589"/>
      <c r="EU139" s="589"/>
      <c r="EV139" s="589"/>
      <c r="EW139" s="589"/>
      <c r="EX139" s="589"/>
      <c r="EY139" s="589"/>
      <c r="EZ139" s="589"/>
      <c r="FA139" s="589"/>
      <c r="FB139" s="589"/>
      <c r="FC139" s="589"/>
      <c r="FD139" s="589"/>
      <c r="FE139" s="589"/>
      <c r="FF139" s="589"/>
      <c r="FG139" s="589"/>
      <c r="FH139" s="589"/>
      <c r="FI139" s="589"/>
      <c r="FJ139" s="589"/>
      <c r="FK139" s="589"/>
      <c r="FL139" s="589"/>
      <c r="FM139" s="589"/>
      <c r="FN139" s="589"/>
      <c r="FO139" s="589"/>
      <c r="FP139" s="589"/>
      <c r="FQ139" s="589"/>
      <c r="FR139" s="589"/>
      <c r="FS139" s="589"/>
      <c r="FT139" s="589"/>
      <c r="FU139" s="589"/>
      <c r="FV139" s="589"/>
      <c r="FW139" s="589"/>
      <c r="FX139" s="589"/>
      <c r="FY139" s="589"/>
      <c r="FZ139" s="589"/>
      <c r="GA139" s="589"/>
      <c r="GB139" s="589"/>
      <c r="GC139" s="589"/>
    </row>
    <row r="140" spans="10:185" ht="12.75">
      <c r="J140" s="589"/>
      <c r="K140" s="589"/>
      <c r="L140" s="589"/>
      <c r="M140" s="589"/>
      <c r="N140" s="589"/>
      <c r="O140" s="589"/>
      <c r="P140" s="589"/>
      <c r="Q140" s="589"/>
      <c r="R140" s="589"/>
      <c r="S140" s="589"/>
      <c r="T140" s="589"/>
      <c r="U140" s="589"/>
      <c r="V140" s="589"/>
      <c r="W140" s="589"/>
      <c r="X140" s="589"/>
      <c r="Y140" s="589"/>
      <c r="Z140" s="589"/>
      <c r="AA140" s="589"/>
      <c r="AB140" s="589"/>
      <c r="AC140" s="589"/>
      <c r="AD140" s="589"/>
      <c r="AE140" s="589"/>
      <c r="AF140" s="589"/>
      <c r="AG140" s="589"/>
      <c r="AH140" s="589"/>
      <c r="AI140" s="589"/>
      <c r="AJ140" s="589"/>
      <c r="AK140" s="589"/>
      <c r="AL140" s="589"/>
      <c r="AM140" s="589"/>
      <c r="AN140" s="589"/>
      <c r="AO140" s="589"/>
      <c r="AP140" s="589"/>
      <c r="AQ140" s="589"/>
      <c r="AR140" s="589"/>
      <c r="AS140" s="589"/>
      <c r="AT140" s="589"/>
      <c r="AU140" s="589"/>
      <c r="AV140" s="589"/>
      <c r="AW140" s="589"/>
      <c r="AX140" s="589"/>
      <c r="AY140" s="589"/>
      <c r="AZ140" s="589"/>
      <c r="BA140" s="589"/>
      <c r="BB140" s="589"/>
      <c r="BC140" s="589"/>
      <c r="BD140" s="589"/>
      <c r="BE140" s="589"/>
      <c r="BF140" s="589"/>
      <c r="BG140" s="589"/>
      <c r="BH140" s="589"/>
      <c r="BI140" s="589"/>
      <c r="BJ140" s="589"/>
      <c r="BK140" s="589"/>
      <c r="BL140" s="589"/>
      <c r="BM140" s="589"/>
      <c r="BN140" s="589"/>
      <c r="BO140" s="589"/>
      <c r="BP140" s="589"/>
      <c r="BQ140" s="589"/>
      <c r="BR140" s="589"/>
      <c r="BS140" s="589"/>
      <c r="BT140" s="589"/>
      <c r="BU140" s="589"/>
      <c r="BV140" s="589"/>
      <c r="BW140" s="589"/>
      <c r="BX140" s="589"/>
      <c r="BY140" s="589"/>
      <c r="BZ140" s="589"/>
      <c r="CA140" s="589"/>
      <c r="CB140" s="589"/>
      <c r="CC140" s="589"/>
      <c r="CD140" s="589"/>
      <c r="CE140" s="589"/>
      <c r="CF140" s="589"/>
      <c r="CG140" s="589"/>
      <c r="CH140" s="589"/>
      <c r="CI140" s="589"/>
      <c r="CJ140" s="589"/>
      <c r="CK140" s="589"/>
      <c r="CL140" s="589"/>
      <c r="CM140" s="589"/>
      <c r="CN140" s="589"/>
      <c r="CO140" s="589"/>
      <c r="CP140" s="589"/>
      <c r="CQ140" s="589"/>
      <c r="CR140" s="589"/>
      <c r="CS140" s="589"/>
      <c r="CT140" s="589"/>
      <c r="CU140" s="589"/>
      <c r="CV140" s="589"/>
      <c r="CW140" s="589"/>
      <c r="CX140" s="589"/>
      <c r="CY140" s="589"/>
      <c r="CZ140" s="589"/>
      <c r="DA140" s="589"/>
      <c r="DB140" s="589"/>
      <c r="DC140" s="589"/>
      <c r="DD140" s="589"/>
      <c r="DE140" s="589"/>
      <c r="DF140" s="589"/>
      <c r="DG140" s="589"/>
      <c r="DH140" s="589"/>
      <c r="DI140" s="589"/>
      <c r="DJ140" s="589"/>
      <c r="DK140" s="589"/>
      <c r="DL140" s="589"/>
      <c r="DM140" s="589"/>
      <c r="DN140" s="589"/>
      <c r="DO140" s="589"/>
      <c r="DP140" s="589"/>
      <c r="DQ140" s="589"/>
      <c r="DR140" s="589"/>
      <c r="DS140" s="589"/>
      <c r="DT140" s="589"/>
      <c r="DU140" s="589"/>
      <c r="DV140" s="589"/>
      <c r="DW140" s="589"/>
      <c r="DX140" s="589"/>
      <c r="DY140" s="589"/>
      <c r="DZ140" s="589"/>
      <c r="EA140" s="589"/>
      <c r="EB140" s="589"/>
      <c r="EC140" s="589"/>
      <c r="ED140" s="589"/>
      <c r="EE140" s="589"/>
      <c r="EF140" s="589"/>
      <c r="EG140" s="589"/>
      <c r="EH140" s="589"/>
      <c r="EI140" s="589"/>
      <c r="EJ140" s="589"/>
      <c r="EK140" s="589"/>
      <c r="EL140" s="589"/>
      <c r="EM140" s="589"/>
      <c r="EN140" s="589"/>
      <c r="EO140" s="589"/>
      <c r="EP140" s="589"/>
      <c r="EQ140" s="589"/>
      <c r="ER140" s="589"/>
      <c r="ES140" s="589"/>
      <c r="ET140" s="589"/>
      <c r="EU140" s="589"/>
      <c r="EV140" s="589"/>
      <c r="EW140" s="589"/>
      <c r="EX140" s="589"/>
      <c r="EY140" s="589"/>
      <c r="EZ140" s="589"/>
      <c r="FA140" s="589"/>
      <c r="FB140" s="589"/>
      <c r="FC140" s="589"/>
      <c r="FD140" s="589"/>
      <c r="FE140" s="589"/>
      <c r="FF140" s="589"/>
      <c r="FG140" s="589"/>
      <c r="FH140" s="589"/>
      <c r="FI140" s="589"/>
      <c r="FJ140" s="589"/>
      <c r="FK140" s="589"/>
      <c r="FL140" s="589"/>
      <c r="FM140" s="589"/>
      <c r="FN140" s="589"/>
      <c r="FO140" s="589"/>
      <c r="FP140" s="589"/>
      <c r="FQ140" s="589"/>
      <c r="FR140" s="589"/>
      <c r="FS140" s="589"/>
      <c r="FT140" s="589"/>
      <c r="FU140" s="589"/>
      <c r="FV140" s="589"/>
      <c r="FW140" s="589"/>
      <c r="FX140" s="589"/>
      <c r="FY140" s="589"/>
      <c r="FZ140" s="589"/>
      <c r="GA140" s="589"/>
      <c r="GB140" s="589"/>
      <c r="GC140" s="589"/>
    </row>
    <row r="141" spans="10:185" ht="12.75"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  <c r="T141" s="589"/>
      <c r="U141" s="589"/>
      <c r="V141" s="589"/>
      <c r="W141" s="589"/>
      <c r="X141" s="589"/>
      <c r="Y141" s="589"/>
      <c r="Z141" s="589"/>
      <c r="AA141" s="589"/>
      <c r="AB141" s="589"/>
      <c r="AC141" s="589"/>
      <c r="AD141" s="589"/>
      <c r="AE141" s="589"/>
      <c r="AF141" s="589"/>
      <c r="AG141" s="589"/>
      <c r="AH141" s="589"/>
      <c r="AI141" s="589"/>
      <c r="AJ141" s="589"/>
      <c r="AK141" s="589"/>
      <c r="AL141" s="589"/>
      <c r="AM141" s="589"/>
      <c r="AN141" s="589"/>
      <c r="AO141" s="589"/>
      <c r="AP141" s="589"/>
      <c r="AQ141" s="589"/>
      <c r="AR141" s="589"/>
      <c r="AS141" s="589"/>
      <c r="AT141" s="589"/>
      <c r="AU141" s="589"/>
      <c r="AV141" s="589"/>
      <c r="AW141" s="589"/>
      <c r="AX141" s="589"/>
      <c r="AY141" s="589"/>
      <c r="AZ141" s="589"/>
      <c r="BA141" s="589"/>
      <c r="BB141" s="589"/>
      <c r="BC141" s="589"/>
      <c r="BD141" s="589"/>
      <c r="BE141" s="589"/>
      <c r="BF141" s="589"/>
      <c r="BG141" s="589"/>
      <c r="BH141" s="589"/>
      <c r="BI141" s="589"/>
      <c r="BJ141" s="589"/>
      <c r="BK141" s="589"/>
      <c r="BL141" s="589"/>
      <c r="BM141" s="589"/>
      <c r="BN141" s="589"/>
      <c r="BO141" s="589"/>
      <c r="BP141" s="589"/>
      <c r="BQ141" s="589"/>
      <c r="BR141" s="589"/>
      <c r="BS141" s="589"/>
      <c r="BT141" s="589"/>
      <c r="BU141" s="589"/>
      <c r="BV141" s="589"/>
      <c r="BW141" s="589"/>
      <c r="BX141" s="589"/>
      <c r="BY141" s="589"/>
      <c r="BZ141" s="589"/>
      <c r="CA141" s="589"/>
      <c r="CB141" s="589"/>
      <c r="CC141" s="589"/>
      <c r="CD141" s="589"/>
      <c r="CE141" s="589"/>
      <c r="CF141" s="589"/>
      <c r="CG141" s="589"/>
      <c r="CH141" s="589"/>
      <c r="CI141" s="589"/>
      <c r="CJ141" s="589"/>
      <c r="CK141" s="589"/>
      <c r="CL141" s="589"/>
      <c r="CM141" s="589"/>
      <c r="CN141" s="589"/>
      <c r="CO141" s="589"/>
      <c r="CP141" s="589"/>
      <c r="CQ141" s="589"/>
      <c r="CR141" s="589"/>
      <c r="CS141" s="589"/>
      <c r="CT141" s="589"/>
      <c r="CU141" s="589"/>
      <c r="CV141" s="589"/>
      <c r="CW141" s="589"/>
      <c r="CX141" s="589"/>
      <c r="CY141" s="589"/>
      <c r="CZ141" s="589"/>
      <c r="DA141" s="589"/>
      <c r="DB141" s="589"/>
      <c r="DC141" s="589"/>
      <c r="DD141" s="589"/>
      <c r="DE141" s="589"/>
      <c r="DF141" s="589"/>
      <c r="DG141" s="589"/>
      <c r="DH141" s="589"/>
      <c r="DI141" s="589"/>
      <c r="DJ141" s="589"/>
      <c r="DK141" s="589"/>
      <c r="DL141" s="589"/>
      <c r="DM141" s="589"/>
      <c r="DN141" s="589"/>
      <c r="DO141" s="589"/>
      <c r="DP141" s="589"/>
      <c r="DQ141" s="589"/>
      <c r="DR141" s="589"/>
      <c r="DS141" s="589"/>
      <c r="DT141" s="589"/>
      <c r="DU141" s="589"/>
      <c r="DV141" s="589"/>
      <c r="DW141" s="589"/>
      <c r="DX141" s="589"/>
      <c r="DY141" s="589"/>
      <c r="DZ141" s="589"/>
      <c r="EA141" s="589"/>
      <c r="EB141" s="589"/>
      <c r="EC141" s="589"/>
      <c r="ED141" s="589"/>
      <c r="EE141" s="589"/>
      <c r="EF141" s="589"/>
      <c r="EG141" s="589"/>
      <c r="EH141" s="589"/>
      <c r="EI141" s="589"/>
      <c r="EJ141" s="589"/>
      <c r="EK141" s="589"/>
      <c r="EL141" s="589"/>
      <c r="EM141" s="589"/>
      <c r="EN141" s="589"/>
      <c r="EO141" s="589"/>
      <c r="EP141" s="589"/>
      <c r="EQ141" s="589"/>
      <c r="ER141" s="589"/>
      <c r="ES141" s="589"/>
      <c r="ET141" s="589"/>
      <c r="EU141" s="589"/>
      <c r="EV141" s="589"/>
      <c r="EW141" s="589"/>
      <c r="EX141" s="589"/>
      <c r="EY141" s="589"/>
      <c r="EZ141" s="589"/>
      <c r="FA141" s="589"/>
      <c r="FB141" s="589"/>
      <c r="FC141" s="589"/>
      <c r="FD141" s="589"/>
      <c r="FE141" s="589"/>
      <c r="FF141" s="589"/>
      <c r="FG141" s="589"/>
      <c r="FH141" s="589"/>
      <c r="FI141" s="589"/>
      <c r="FJ141" s="589"/>
      <c r="FK141" s="589"/>
      <c r="FL141" s="589"/>
      <c r="FM141" s="589"/>
      <c r="FN141" s="589"/>
      <c r="FO141" s="589"/>
      <c r="FP141" s="589"/>
      <c r="FQ141" s="589"/>
      <c r="FR141" s="589"/>
      <c r="FS141" s="589"/>
      <c r="FT141" s="589"/>
      <c r="FU141" s="589"/>
      <c r="FV141" s="589"/>
      <c r="FW141" s="589"/>
      <c r="FX141" s="589"/>
      <c r="FY141" s="589"/>
      <c r="FZ141" s="589"/>
      <c r="GA141" s="589"/>
      <c r="GB141" s="589"/>
      <c r="GC141" s="589"/>
    </row>
    <row r="142" spans="10:185" ht="12.75">
      <c r="J142" s="589"/>
      <c r="K142" s="589"/>
      <c r="L142" s="589"/>
      <c r="M142" s="589"/>
      <c r="N142" s="589"/>
      <c r="O142" s="589"/>
      <c r="P142" s="589"/>
      <c r="Q142" s="589"/>
      <c r="R142" s="589"/>
      <c r="S142" s="589"/>
      <c r="T142" s="589"/>
      <c r="U142" s="589"/>
      <c r="V142" s="589"/>
      <c r="W142" s="589"/>
      <c r="X142" s="589"/>
      <c r="Y142" s="589"/>
      <c r="Z142" s="589"/>
      <c r="AA142" s="589"/>
      <c r="AB142" s="589"/>
      <c r="AC142" s="589"/>
      <c r="AD142" s="589"/>
      <c r="AE142" s="589"/>
      <c r="AF142" s="589"/>
      <c r="AG142" s="589"/>
      <c r="AH142" s="589"/>
      <c r="AI142" s="589"/>
      <c r="AJ142" s="589"/>
      <c r="AK142" s="589"/>
      <c r="AL142" s="589"/>
      <c r="AM142" s="589"/>
      <c r="AN142" s="589"/>
      <c r="AO142" s="589"/>
      <c r="AP142" s="589"/>
      <c r="AQ142" s="589"/>
      <c r="AR142" s="589"/>
      <c r="AS142" s="589"/>
      <c r="AT142" s="589"/>
      <c r="AU142" s="589"/>
      <c r="AV142" s="589"/>
      <c r="AW142" s="589"/>
      <c r="AX142" s="589"/>
      <c r="AY142" s="589"/>
      <c r="AZ142" s="589"/>
      <c r="BA142" s="589"/>
      <c r="BB142" s="589"/>
      <c r="BC142" s="589"/>
      <c r="BD142" s="589"/>
      <c r="BE142" s="589"/>
      <c r="BF142" s="589"/>
      <c r="BG142" s="589"/>
      <c r="BH142" s="589"/>
      <c r="BI142" s="589"/>
      <c r="BJ142" s="589"/>
      <c r="BK142" s="589"/>
      <c r="BL142" s="589"/>
      <c r="BM142" s="589"/>
      <c r="BN142" s="589"/>
      <c r="BO142" s="589"/>
      <c r="BP142" s="589"/>
      <c r="BQ142" s="589"/>
      <c r="BR142" s="589"/>
      <c r="BS142" s="589"/>
      <c r="BT142" s="589"/>
      <c r="BU142" s="589"/>
      <c r="BV142" s="589"/>
      <c r="BW142" s="589"/>
      <c r="BX142" s="589"/>
      <c r="BY142" s="589"/>
      <c r="BZ142" s="589"/>
      <c r="CA142" s="589"/>
      <c r="CB142" s="589"/>
      <c r="CC142" s="589"/>
      <c r="CD142" s="589"/>
      <c r="CE142" s="589"/>
      <c r="CF142" s="589"/>
      <c r="CG142" s="589"/>
      <c r="CH142" s="589"/>
      <c r="CI142" s="589"/>
      <c r="CJ142" s="589"/>
      <c r="CK142" s="589"/>
      <c r="CL142" s="589"/>
      <c r="CM142" s="589"/>
      <c r="CN142" s="589"/>
      <c r="CO142" s="589"/>
      <c r="CP142" s="589"/>
      <c r="CQ142" s="589"/>
      <c r="CR142" s="589"/>
      <c r="CS142" s="589"/>
      <c r="CT142" s="589"/>
      <c r="CU142" s="589"/>
      <c r="CV142" s="589"/>
      <c r="CW142" s="589"/>
      <c r="CX142" s="589"/>
      <c r="CY142" s="589"/>
      <c r="CZ142" s="589"/>
      <c r="DA142" s="589"/>
      <c r="DB142" s="589"/>
      <c r="DC142" s="589"/>
      <c r="DD142" s="589"/>
      <c r="DE142" s="589"/>
      <c r="DF142" s="589"/>
      <c r="DG142" s="589"/>
      <c r="DH142" s="589"/>
      <c r="DI142" s="589"/>
      <c r="DJ142" s="589"/>
      <c r="DK142" s="589"/>
      <c r="DL142" s="589"/>
      <c r="DM142" s="589"/>
      <c r="DN142" s="589"/>
      <c r="DO142" s="589"/>
      <c r="DP142" s="589"/>
      <c r="DQ142" s="589"/>
      <c r="DR142" s="589"/>
      <c r="DS142" s="589"/>
      <c r="DT142" s="589"/>
      <c r="DU142" s="589"/>
      <c r="DV142" s="589"/>
      <c r="DW142" s="589"/>
      <c r="DX142" s="589"/>
      <c r="DY142" s="589"/>
      <c r="DZ142" s="589"/>
      <c r="EA142" s="589"/>
      <c r="EB142" s="589"/>
      <c r="EC142" s="589"/>
      <c r="ED142" s="589"/>
      <c r="EE142" s="589"/>
      <c r="EF142" s="589"/>
      <c r="EG142" s="589"/>
      <c r="EH142" s="589"/>
      <c r="EI142" s="589"/>
      <c r="EJ142" s="589"/>
      <c r="EK142" s="589"/>
      <c r="EL142" s="589"/>
      <c r="EM142" s="589"/>
      <c r="EN142" s="589"/>
      <c r="EO142" s="589"/>
      <c r="EP142" s="589"/>
      <c r="EQ142" s="589"/>
      <c r="ER142" s="589"/>
      <c r="ES142" s="589"/>
      <c r="ET142" s="589"/>
      <c r="EU142" s="589"/>
      <c r="EV142" s="589"/>
      <c r="EW142" s="589"/>
      <c r="EX142" s="589"/>
      <c r="EY142" s="589"/>
      <c r="EZ142" s="589"/>
      <c r="FA142" s="589"/>
      <c r="FB142" s="589"/>
      <c r="FC142" s="589"/>
      <c r="FD142" s="589"/>
      <c r="FE142" s="589"/>
      <c r="FF142" s="589"/>
      <c r="FG142" s="589"/>
      <c r="FH142" s="589"/>
      <c r="FI142" s="589"/>
      <c r="FJ142" s="589"/>
      <c r="FK142" s="589"/>
      <c r="FL142" s="589"/>
      <c r="FM142" s="589"/>
      <c r="FN142" s="589"/>
      <c r="FO142" s="589"/>
      <c r="FP142" s="589"/>
      <c r="FQ142" s="589"/>
      <c r="FR142" s="589"/>
      <c r="FS142" s="589"/>
      <c r="FT142" s="589"/>
      <c r="FU142" s="589"/>
      <c r="FV142" s="589"/>
      <c r="FW142" s="589"/>
      <c r="FX142" s="589"/>
      <c r="FY142" s="589"/>
      <c r="FZ142" s="589"/>
      <c r="GA142" s="589"/>
      <c r="GB142" s="589"/>
      <c r="GC142" s="589"/>
    </row>
    <row r="143" spans="10:185" ht="12.75">
      <c r="J143" s="589"/>
      <c r="K143" s="589"/>
      <c r="L143" s="589"/>
      <c r="M143" s="589"/>
      <c r="N143" s="589"/>
      <c r="O143" s="589"/>
      <c r="P143" s="589"/>
      <c r="Q143" s="589"/>
      <c r="R143" s="589"/>
      <c r="S143" s="589"/>
      <c r="T143" s="589"/>
      <c r="U143" s="589"/>
      <c r="V143" s="589"/>
      <c r="W143" s="589"/>
      <c r="X143" s="589"/>
      <c r="Y143" s="589"/>
      <c r="Z143" s="589"/>
      <c r="AA143" s="589"/>
      <c r="AB143" s="589"/>
      <c r="AC143" s="589"/>
      <c r="AD143" s="589"/>
      <c r="AE143" s="589"/>
      <c r="AF143" s="589"/>
      <c r="AG143" s="589"/>
      <c r="AH143" s="589"/>
      <c r="AI143" s="589"/>
      <c r="AJ143" s="589"/>
      <c r="AK143" s="589"/>
      <c r="AL143" s="589"/>
      <c r="AM143" s="589"/>
      <c r="AN143" s="589"/>
      <c r="AO143" s="589"/>
      <c r="AP143" s="589"/>
      <c r="AQ143" s="589"/>
      <c r="AR143" s="589"/>
      <c r="AS143" s="589"/>
      <c r="AT143" s="589"/>
      <c r="AU143" s="589"/>
      <c r="AV143" s="589"/>
      <c r="AW143" s="589"/>
      <c r="AX143" s="589"/>
      <c r="AY143" s="589"/>
      <c r="AZ143" s="589"/>
      <c r="BA143" s="589"/>
      <c r="BB143" s="589"/>
      <c r="BC143" s="589"/>
      <c r="BD143" s="589"/>
      <c r="BE143" s="589"/>
      <c r="BF143" s="589"/>
      <c r="BG143" s="589"/>
      <c r="BH143" s="589"/>
      <c r="BI143" s="589"/>
      <c r="BJ143" s="589"/>
      <c r="BK143" s="589"/>
      <c r="BL143" s="589"/>
      <c r="BM143" s="589"/>
      <c r="BN143" s="589"/>
      <c r="BO143" s="589"/>
      <c r="BP143" s="589"/>
      <c r="BQ143" s="589"/>
      <c r="BR143" s="589"/>
      <c r="BS143" s="589"/>
      <c r="BT143" s="589"/>
      <c r="BU143" s="589"/>
      <c r="BV143" s="589"/>
      <c r="BW143" s="589"/>
      <c r="BX143" s="589"/>
      <c r="BY143" s="589"/>
      <c r="BZ143" s="589"/>
      <c r="CA143" s="589"/>
      <c r="CB143" s="589"/>
      <c r="CC143" s="589"/>
      <c r="CD143" s="589"/>
      <c r="CE143" s="589"/>
      <c r="CF143" s="589"/>
      <c r="CG143" s="589"/>
      <c r="CH143" s="589"/>
      <c r="CI143" s="589"/>
      <c r="CJ143" s="589"/>
      <c r="CK143" s="589"/>
      <c r="CL143" s="589"/>
      <c r="CM143" s="589"/>
      <c r="CN143" s="589"/>
      <c r="CO143" s="589"/>
      <c r="CP143" s="589"/>
      <c r="CQ143" s="589"/>
      <c r="CR143" s="589"/>
      <c r="CS143" s="589"/>
      <c r="CT143" s="589"/>
      <c r="CU143" s="589"/>
      <c r="CV143" s="589"/>
      <c r="CW143" s="589"/>
      <c r="CX143" s="589"/>
      <c r="CY143" s="589"/>
      <c r="CZ143" s="589"/>
      <c r="DA143" s="589"/>
      <c r="DB143" s="589"/>
      <c r="DC143" s="589"/>
      <c r="DD143" s="589"/>
      <c r="DE143" s="589"/>
      <c r="DF143" s="589"/>
      <c r="DG143" s="589"/>
      <c r="DH143" s="589"/>
      <c r="DI143" s="589"/>
      <c r="DJ143" s="589"/>
      <c r="DK143" s="589"/>
      <c r="DL143" s="589"/>
      <c r="DM143" s="589"/>
      <c r="DN143" s="589"/>
      <c r="DO143" s="589"/>
      <c r="DP143" s="589"/>
      <c r="DQ143" s="589"/>
      <c r="DR143" s="589"/>
      <c r="DS143" s="589"/>
      <c r="DT143" s="589"/>
      <c r="DU143" s="589"/>
      <c r="DV143" s="589"/>
      <c r="DW143" s="589"/>
      <c r="DX143" s="589"/>
      <c r="DY143" s="589"/>
      <c r="DZ143" s="589"/>
      <c r="EA143" s="589"/>
      <c r="EB143" s="589"/>
      <c r="EC143" s="589"/>
      <c r="ED143" s="589"/>
      <c r="EE143" s="589"/>
      <c r="EF143" s="589"/>
      <c r="EG143" s="589"/>
      <c r="EH143" s="589"/>
      <c r="EI143" s="589"/>
      <c r="EJ143" s="589"/>
      <c r="EK143" s="589"/>
      <c r="EL143" s="589"/>
      <c r="EM143" s="589"/>
      <c r="EN143" s="589"/>
      <c r="EO143" s="589"/>
      <c r="EP143" s="589"/>
      <c r="EQ143" s="589"/>
      <c r="ER143" s="589"/>
      <c r="ES143" s="589"/>
      <c r="ET143" s="589"/>
      <c r="EU143" s="589"/>
      <c r="EV143" s="589"/>
      <c r="EW143" s="589"/>
      <c r="EX143" s="589"/>
      <c r="EY143" s="589"/>
      <c r="EZ143" s="589"/>
      <c r="FA143" s="589"/>
      <c r="FB143" s="589"/>
      <c r="FC143" s="589"/>
      <c r="FD143" s="589"/>
      <c r="FE143" s="589"/>
      <c r="FF143" s="589"/>
      <c r="FG143" s="589"/>
      <c r="FH143" s="589"/>
      <c r="FI143" s="589"/>
      <c r="FJ143" s="589"/>
      <c r="FK143" s="589"/>
      <c r="FL143" s="589"/>
      <c r="FM143" s="589"/>
      <c r="FN143" s="589"/>
      <c r="FO143" s="589"/>
      <c r="FP143" s="589"/>
      <c r="FQ143" s="589"/>
      <c r="FR143" s="589"/>
      <c r="FS143" s="589"/>
      <c r="FT143" s="589"/>
      <c r="FU143" s="589"/>
      <c r="FV143" s="589"/>
      <c r="FW143" s="589"/>
      <c r="FX143" s="589"/>
      <c r="FY143" s="589"/>
      <c r="FZ143" s="589"/>
      <c r="GA143" s="589"/>
      <c r="GB143" s="589"/>
      <c r="GC143" s="589"/>
    </row>
    <row r="144" spans="10:185" ht="12.75"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  <c r="T144" s="589"/>
      <c r="U144" s="589"/>
      <c r="V144" s="589"/>
      <c r="W144" s="589"/>
      <c r="X144" s="589"/>
      <c r="Y144" s="589"/>
      <c r="Z144" s="589"/>
      <c r="AA144" s="589"/>
      <c r="AB144" s="589"/>
      <c r="AC144" s="589"/>
      <c r="AD144" s="589"/>
      <c r="AE144" s="589"/>
      <c r="AF144" s="589"/>
      <c r="AG144" s="589"/>
      <c r="AH144" s="589"/>
      <c r="AI144" s="589"/>
      <c r="AJ144" s="589"/>
      <c r="AK144" s="589"/>
      <c r="AL144" s="589"/>
      <c r="AM144" s="589"/>
      <c r="AN144" s="589"/>
      <c r="AO144" s="589"/>
      <c r="AP144" s="589"/>
      <c r="AQ144" s="589"/>
      <c r="AR144" s="589"/>
      <c r="AS144" s="589"/>
      <c r="AT144" s="589"/>
      <c r="AU144" s="589"/>
      <c r="AV144" s="589"/>
      <c r="AW144" s="589"/>
      <c r="AX144" s="589"/>
      <c r="AY144" s="589"/>
      <c r="AZ144" s="589"/>
      <c r="BA144" s="589"/>
      <c r="BB144" s="589"/>
      <c r="BC144" s="589"/>
      <c r="BD144" s="589"/>
      <c r="BE144" s="589"/>
      <c r="BF144" s="589"/>
      <c r="BG144" s="589"/>
      <c r="BH144" s="589"/>
      <c r="BI144" s="589"/>
      <c r="BJ144" s="589"/>
      <c r="BK144" s="589"/>
      <c r="BL144" s="589"/>
      <c r="BM144" s="589"/>
      <c r="BN144" s="589"/>
      <c r="BO144" s="589"/>
      <c r="BP144" s="589"/>
      <c r="BQ144" s="589"/>
      <c r="BR144" s="589"/>
      <c r="BS144" s="589"/>
      <c r="BT144" s="589"/>
      <c r="BU144" s="589"/>
      <c r="BV144" s="589"/>
      <c r="BW144" s="589"/>
      <c r="BX144" s="589"/>
      <c r="BY144" s="589"/>
      <c r="BZ144" s="589"/>
      <c r="CA144" s="589"/>
      <c r="CB144" s="589"/>
      <c r="CC144" s="589"/>
      <c r="CD144" s="589"/>
      <c r="CE144" s="589"/>
      <c r="CF144" s="589"/>
      <c r="CG144" s="589"/>
      <c r="CH144" s="589"/>
      <c r="CI144" s="589"/>
      <c r="CJ144" s="589"/>
      <c r="CK144" s="589"/>
      <c r="CL144" s="589"/>
      <c r="CM144" s="589"/>
      <c r="CN144" s="589"/>
      <c r="CO144" s="589"/>
      <c r="CP144" s="589"/>
      <c r="CQ144" s="589"/>
      <c r="CR144" s="589"/>
      <c r="CS144" s="589"/>
      <c r="CT144" s="589"/>
      <c r="CU144" s="589"/>
      <c r="CV144" s="589"/>
      <c r="CW144" s="589"/>
      <c r="CX144" s="589"/>
      <c r="CY144" s="589"/>
      <c r="CZ144" s="589"/>
      <c r="DA144" s="589"/>
      <c r="DB144" s="589"/>
      <c r="DC144" s="589"/>
      <c r="DD144" s="589"/>
      <c r="DE144" s="589"/>
      <c r="DF144" s="589"/>
      <c r="DG144" s="589"/>
      <c r="DH144" s="589"/>
      <c r="DI144" s="589"/>
      <c r="DJ144" s="589"/>
      <c r="DK144" s="589"/>
      <c r="DL144" s="589"/>
      <c r="DM144" s="589"/>
      <c r="DN144" s="589"/>
      <c r="DO144" s="589"/>
      <c r="DP144" s="589"/>
      <c r="DQ144" s="589"/>
      <c r="DR144" s="589"/>
      <c r="DS144" s="589"/>
      <c r="DT144" s="589"/>
      <c r="DU144" s="589"/>
      <c r="DV144" s="589"/>
      <c r="DW144" s="589"/>
      <c r="DX144" s="589"/>
      <c r="DY144" s="589"/>
      <c r="DZ144" s="589"/>
      <c r="EA144" s="589"/>
      <c r="EB144" s="589"/>
      <c r="EC144" s="589"/>
      <c r="ED144" s="589"/>
      <c r="EE144" s="589"/>
      <c r="EF144" s="589"/>
      <c r="EG144" s="589"/>
      <c r="EH144" s="589"/>
      <c r="EI144" s="589"/>
      <c r="EJ144" s="589"/>
      <c r="EK144" s="589"/>
      <c r="EL144" s="589"/>
      <c r="EM144" s="589"/>
      <c r="EN144" s="589"/>
      <c r="EO144" s="589"/>
      <c r="EP144" s="589"/>
      <c r="EQ144" s="589"/>
      <c r="ER144" s="589"/>
      <c r="ES144" s="589"/>
      <c r="ET144" s="589"/>
      <c r="EU144" s="589"/>
      <c r="EV144" s="589"/>
      <c r="EW144" s="589"/>
      <c r="EX144" s="589"/>
      <c r="EY144" s="589"/>
      <c r="EZ144" s="589"/>
      <c r="FA144" s="589"/>
      <c r="FB144" s="589"/>
      <c r="FC144" s="589"/>
      <c r="FD144" s="589"/>
      <c r="FE144" s="589"/>
      <c r="FF144" s="589"/>
      <c r="FG144" s="589"/>
      <c r="FH144" s="589"/>
      <c r="FI144" s="589"/>
      <c r="FJ144" s="589"/>
      <c r="FK144" s="589"/>
      <c r="FL144" s="589"/>
      <c r="FM144" s="589"/>
      <c r="FN144" s="589"/>
      <c r="FO144" s="589"/>
      <c r="FP144" s="589"/>
      <c r="FQ144" s="589"/>
      <c r="FR144" s="589"/>
      <c r="FS144" s="589"/>
      <c r="FT144" s="589"/>
      <c r="FU144" s="589"/>
      <c r="FV144" s="589"/>
      <c r="FW144" s="589"/>
      <c r="FX144" s="589"/>
      <c r="FY144" s="589"/>
      <c r="FZ144" s="589"/>
      <c r="GA144" s="589"/>
      <c r="GB144" s="589"/>
      <c r="GC144" s="589"/>
    </row>
    <row r="145" spans="10:185" ht="12.75"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  <c r="T145" s="589"/>
      <c r="U145" s="589"/>
      <c r="V145" s="589"/>
      <c r="W145" s="589"/>
      <c r="X145" s="589"/>
      <c r="Y145" s="589"/>
      <c r="Z145" s="589"/>
      <c r="AA145" s="589"/>
      <c r="AB145" s="589"/>
      <c r="AC145" s="589"/>
      <c r="AD145" s="589"/>
      <c r="AE145" s="589"/>
      <c r="AF145" s="589"/>
      <c r="AG145" s="589"/>
      <c r="AH145" s="589"/>
      <c r="AI145" s="589"/>
      <c r="AJ145" s="589"/>
      <c r="AK145" s="589"/>
      <c r="AL145" s="589"/>
      <c r="AM145" s="589"/>
      <c r="AN145" s="589"/>
      <c r="AO145" s="589"/>
      <c r="AP145" s="589"/>
      <c r="AQ145" s="589"/>
      <c r="AR145" s="589"/>
      <c r="AS145" s="589"/>
      <c r="AT145" s="589"/>
      <c r="AU145" s="589"/>
      <c r="AV145" s="589"/>
      <c r="AW145" s="589"/>
      <c r="AX145" s="589"/>
      <c r="AY145" s="589"/>
      <c r="AZ145" s="589"/>
      <c r="BA145" s="589"/>
      <c r="BB145" s="589"/>
      <c r="BC145" s="589"/>
      <c r="BD145" s="589"/>
      <c r="BE145" s="589"/>
      <c r="BF145" s="589"/>
      <c r="BG145" s="589"/>
      <c r="BH145" s="589"/>
      <c r="BI145" s="589"/>
      <c r="BJ145" s="589"/>
      <c r="BK145" s="589"/>
      <c r="BL145" s="589"/>
      <c r="BM145" s="589"/>
      <c r="BN145" s="589"/>
      <c r="BO145" s="589"/>
      <c r="BP145" s="589"/>
      <c r="BQ145" s="589"/>
      <c r="BR145" s="589"/>
      <c r="BS145" s="589"/>
      <c r="BT145" s="589"/>
      <c r="BU145" s="589"/>
      <c r="BV145" s="589"/>
      <c r="BW145" s="589"/>
      <c r="BX145" s="589"/>
      <c r="BY145" s="589"/>
      <c r="BZ145" s="589"/>
      <c r="CA145" s="589"/>
      <c r="CB145" s="589"/>
      <c r="CC145" s="589"/>
      <c r="CD145" s="589"/>
      <c r="CE145" s="589"/>
      <c r="CF145" s="589"/>
      <c r="CG145" s="589"/>
      <c r="CH145" s="589"/>
      <c r="CI145" s="589"/>
      <c r="CJ145" s="589"/>
      <c r="CK145" s="589"/>
      <c r="CL145" s="589"/>
      <c r="CM145" s="589"/>
      <c r="CN145" s="589"/>
      <c r="CO145" s="589"/>
      <c r="CP145" s="589"/>
      <c r="CQ145" s="589"/>
      <c r="CR145" s="589"/>
      <c r="CS145" s="589"/>
      <c r="CT145" s="589"/>
      <c r="CU145" s="589"/>
      <c r="CV145" s="589"/>
      <c r="CW145" s="589"/>
      <c r="CX145" s="589"/>
      <c r="CY145" s="589"/>
      <c r="CZ145" s="589"/>
      <c r="DA145" s="589"/>
      <c r="DB145" s="589"/>
      <c r="DC145" s="589"/>
      <c r="DD145" s="589"/>
      <c r="DE145" s="589"/>
      <c r="DF145" s="589"/>
      <c r="DG145" s="589"/>
      <c r="DH145" s="589"/>
      <c r="DI145" s="589"/>
      <c r="DJ145" s="589"/>
      <c r="DK145" s="589"/>
      <c r="DL145" s="589"/>
      <c r="DM145" s="589"/>
      <c r="DN145" s="589"/>
      <c r="DO145" s="589"/>
      <c r="DP145" s="589"/>
      <c r="DQ145" s="589"/>
      <c r="DR145" s="589"/>
      <c r="DS145" s="589"/>
      <c r="DT145" s="589"/>
      <c r="DU145" s="589"/>
      <c r="DV145" s="589"/>
      <c r="DW145" s="589"/>
      <c r="DX145" s="589"/>
      <c r="DY145" s="589"/>
      <c r="DZ145" s="589"/>
      <c r="EA145" s="589"/>
      <c r="EB145" s="589"/>
      <c r="EC145" s="589"/>
      <c r="ED145" s="589"/>
      <c r="EE145" s="589"/>
      <c r="EF145" s="589"/>
      <c r="EG145" s="589"/>
      <c r="EH145" s="589"/>
      <c r="EI145" s="589"/>
      <c r="EJ145" s="589"/>
      <c r="EK145" s="589"/>
      <c r="EL145" s="589"/>
      <c r="EM145" s="589"/>
      <c r="EN145" s="589"/>
      <c r="EO145" s="589"/>
      <c r="EP145" s="589"/>
      <c r="EQ145" s="589"/>
      <c r="ER145" s="589"/>
      <c r="ES145" s="589"/>
      <c r="ET145" s="589"/>
      <c r="EU145" s="589"/>
      <c r="EV145" s="589"/>
      <c r="EW145" s="589"/>
      <c r="EX145" s="589"/>
      <c r="EY145" s="589"/>
      <c r="EZ145" s="589"/>
      <c r="FA145" s="589"/>
      <c r="FB145" s="589"/>
      <c r="FC145" s="589"/>
      <c r="FD145" s="589"/>
      <c r="FE145" s="589"/>
      <c r="FF145" s="589"/>
      <c r="FG145" s="589"/>
      <c r="FH145" s="589"/>
      <c r="FI145" s="589"/>
      <c r="FJ145" s="589"/>
      <c r="FK145" s="589"/>
      <c r="FL145" s="589"/>
      <c r="FM145" s="589"/>
      <c r="FN145" s="589"/>
      <c r="FO145" s="589"/>
      <c r="FP145" s="589"/>
      <c r="FQ145" s="589"/>
      <c r="FR145" s="589"/>
      <c r="FS145" s="589"/>
      <c r="FT145" s="589"/>
      <c r="FU145" s="589"/>
      <c r="FV145" s="589"/>
      <c r="FW145" s="589"/>
      <c r="FX145" s="589"/>
      <c r="FY145" s="589"/>
      <c r="FZ145" s="589"/>
      <c r="GA145" s="589"/>
      <c r="GB145" s="589"/>
      <c r="GC145" s="589"/>
    </row>
    <row r="146" spans="10:185" ht="12.75">
      <c r="J146" s="589"/>
      <c r="K146" s="589"/>
      <c r="L146" s="589"/>
      <c r="M146" s="589"/>
      <c r="N146" s="589"/>
      <c r="O146" s="589"/>
      <c r="P146" s="589"/>
      <c r="Q146" s="589"/>
      <c r="R146" s="589"/>
      <c r="S146" s="589"/>
      <c r="T146" s="589"/>
      <c r="U146" s="589"/>
      <c r="V146" s="589"/>
      <c r="W146" s="589"/>
      <c r="X146" s="589"/>
      <c r="Y146" s="589"/>
      <c r="Z146" s="589"/>
      <c r="AA146" s="589"/>
      <c r="AB146" s="589"/>
      <c r="AC146" s="589"/>
      <c r="AD146" s="589"/>
      <c r="AE146" s="589"/>
      <c r="AF146" s="589"/>
      <c r="AG146" s="589"/>
      <c r="AH146" s="589"/>
      <c r="AI146" s="589"/>
      <c r="AJ146" s="589"/>
      <c r="AK146" s="589"/>
      <c r="AL146" s="589"/>
      <c r="AM146" s="589"/>
      <c r="AN146" s="589"/>
      <c r="AO146" s="589"/>
      <c r="AP146" s="589"/>
      <c r="AQ146" s="589"/>
      <c r="AR146" s="589"/>
      <c r="AS146" s="589"/>
      <c r="AT146" s="589"/>
      <c r="AU146" s="589"/>
      <c r="AV146" s="589"/>
      <c r="AW146" s="589"/>
      <c r="AX146" s="589"/>
      <c r="AY146" s="589"/>
      <c r="AZ146" s="589"/>
      <c r="BA146" s="589"/>
      <c r="BB146" s="589"/>
      <c r="BC146" s="589"/>
      <c r="BD146" s="589"/>
      <c r="BE146" s="589"/>
      <c r="BF146" s="589"/>
      <c r="BG146" s="589"/>
      <c r="BH146" s="589"/>
      <c r="BI146" s="589"/>
      <c r="BJ146" s="589"/>
      <c r="BK146" s="589"/>
      <c r="BL146" s="589"/>
      <c r="BM146" s="589"/>
      <c r="BN146" s="589"/>
      <c r="BO146" s="589"/>
      <c r="BP146" s="589"/>
      <c r="BQ146" s="589"/>
      <c r="BR146" s="589"/>
      <c r="BS146" s="589"/>
      <c r="BT146" s="589"/>
      <c r="BU146" s="589"/>
      <c r="BV146" s="589"/>
      <c r="BW146" s="589"/>
      <c r="BX146" s="589"/>
      <c r="BY146" s="589"/>
      <c r="BZ146" s="589"/>
      <c r="CA146" s="589"/>
      <c r="CB146" s="589"/>
      <c r="CC146" s="589"/>
      <c r="CD146" s="589"/>
      <c r="CE146" s="589"/>
      <c r="CF146" s="589"/>
      <c r="CG146" s="589"/>
      <c r="CH146" s="589"/>
      <c r="CI146" s="589"/>
      <c r="CJ146" s="589"/>
      <c r="CK146" s="589"/>
      <c r="CL146" s="589"/>
      <c r="CM146" s="589"/>
      <c r="CN146" s="589"/>
      <c r="CO146" s="589"/>
      <c r="CP146" s="589"/>
      <c r="CQ146" s="589"/>
      <c r="CR146" s="589"/>
      <c r="CS146" s="589"/>
      <c r="CT146" s="589"/>
      <c r="CU146" s="589"/>
      <c r="CV146" s="589"/>
      <c r="CW146" s="589"/>
      <c r="CX146" s="589"/>
      <c r="CY146" s="589"/>
      <c r="CZ146" s="589"/>
      <c r="DA146" s="589"/>
      <c r="DB146" s="589"/>
      <c r="DC146" s="589"/>
      <c r="DD146" s="589"/>
      <c r="DE146" s="589"/>
      <c r="DF146" s="589"/>
      <c r="DG146" s="589"/>
      <c r="DH146" s="589"/>
      <c r="DI146" s="589"/>
      <c r="DJ146" s="589"/>
      <c r="DK146" s="589"/>
      <c r="DL146" s="589"/>
      <c r="DM146" s="589"/>
      <c r="DN146" s="589"/>
      <c r="DO146" s="589"/>
      <c r="DP146" s="589"/>
      <c r="DQ146" s="589"/>
      <c r="DR146" s="589"/>
      <c r="DS146" s="589"/>
      <c r="DT146" s="589"/>
      <c r="DU146" s="589"/>
      <c r="DV146" s="589"/>
      <c r="DW146" s="589"/>
      <c r="DX146" s="589"/>
      <c r="DY146" s="589"/>
      <c r="DZ146" s="589"/>
      <c r="EA146" s="589"/>
      <c r="EB146" s="589"/>
      <c r="EC146" s="589"/>
      <c r="ED146" s="589"/>
      <c r="EE146" s="589"/>
      <c r="EF146" s="589"/>
      <c r="EG146" s="589"/>
      <c r="EH146" s="589"/>
      <c r="EI146" s="589"/>
      <c r="EJ146" s="589"/>
      <c r="EK146" s="589"/>
      <c r="EL146" s="589"/>
      <c r="EM146" s="589"/>
      <c r="EN146" s="589"/>
      <c r="EO146" s="589"/>
      <c r="EP146" s="589"/>
      <c r="EQ146" s="589"/>
      <c r="ER146" s="589"/>
      <c r="ES146" s="589"/>
      <c r="ET146" s="589"/>
      <c r="EU146" s="589"/>
      <c r="EV146" s="589"/>
      <c r="EW146" s="589"/>
      <c r="EX146" s="589"/>
      <c r="EY146" s="589"/>
      <c r="EZ146" s="589"/>
      <c r="FA146" s="589"/>
      <c r="FB146" s="589"/>
      <c r="FC146" s="589"/>
      <c r="FD146" s="589"/>
      <c r="FE146" s="589"/>
      <c r="FF146" s="589"/>
      <c r="FG146" s="589"/>
      <c r="FH146" s="589"/>
      <c r="FI146" s="589"/>
      <c r="FJ146" s="589"/>
      <c r="FK146" s="589"/>
      <c r="FL146" s="589"/>
      <c r="FM146" s="589"/>
      <c r="FN146" s="589"/>
      <c r="FO146" s="589"/>
      <c r="FP146" s="589"/>
      <c r="FQ146" s="589"/>
      <c r="FR146" s="589"/>
      <c r="FS146" s="589"/>
      <c r="FT146" s="589"/>
      <c r="FU146" s="589"/>
      <c r="FV146" s="589"/>
      <c r="FW146" s="589"/>
      <c r="FX146" s="589"/>
      <c r="FY146" s="589"/>
      <c r="FZ146" s="589"/>
      <c r="GA146" s="589"/>
      <c r="GB146" s="589"/>
      <c r="GC146" s="589"/>
    </row>
  </sheetData>
  <mergeCells count="9">
    <mergeCell ref="F1:I1"/>
    <mergeCell ref="A87:B87"/>
    <mergeCell ref="A85:B85"/>
    <mergeCell ref="A81:B81"/>
    <mergeCell ref="A83:B83"/>
    <mergeCell ref="B3:I3"/>
    <mergeCell ref="A14:B14"/>
    <mergeCell ref="A79:B79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fitToHeight="2" fitToWidth="1" horizontalDpi="600" verticalDpi="600" orientation="portrait" paperSize="9" scale="72" r:id="rId1"/>
  <headerFooter alignWithMargins="0">
    <oddHeader>&amp;C12. sz. kimutatás &amp;P. oldal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3"/>
  <sheetViews>
    <sheetView showGridLines="0" tabSelected="1" workbookViewId="0" topLeftCell="D5">
      <selection activeCell="N13" sqref="N13"/>
    </sheetView>
  </sheetViews>
  <sheetFormatPr defaultColWidth="9.33203125" defaultRowHeight="12.75"/>
  <cols>
    <col min="1" max="16384" width="6.66015625" style="798" customWidth="1"/>
  </cols>
  <sheetData>
    <row r="1" spans="2:27" ht="24" customHeight="1"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30"/>
      <c r="Y1" s="830"/>
      <c r="Z1" s="830"/>
      <c r="AA1" s="806"/>
    </row>
    <row r="2" spans="2:27" ht="12.75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</row>
    <row r="3" spans="2:27" ht="12.75"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2:27" ht="12.75"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</row>
    <row r="5" spans="2:27" ht="12.75"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2:27" ht="12.75">
      <c r="B6" s="806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</row>
    <row r="7" spans="2:27" ht="12.75"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2:27" ht="12.75"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806"/>
    </row>
    <row r="9" spans="2:27" ht="12.75">
      <c r="B9" s="806"/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806"/>
    </row>
    <row r="10" spans="2:27" ht="12.75"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</row>
    <row r="11" spans="2:27" ht="12.75"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</row>
    <row r="12" spans="2:27" ht="12.75"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6"/>
      <c r="AA12" s="806"/>
    </row>
    <row r="13" spans="2:27" ht="12.75"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6"/>
      <c r="X13" s="806"/>
      <c r="Y13" s="806"/>
      <c r="Z13" s="806"/>
      <c r="AA13" s="806"/>
    </row>
    <row r="14" spans="2:27" ht="12.75">
      <c r="B14" s="806"/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  <c r="U14" s="806"/>
      <c r="V14" s="806"/>
      <c r="W14" s="806"/>
      <c r="X14" s="806"/>
      <c r="Y14" s="806"/>
      <c r="Z14" s="806"/>
      <c r="AA14" s="806"/>
    </row>
    <row r="15" spans="2:27" ht="12.75"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6"/>
      <c r="Z15" s="806"/>
      <c r="AA15" s="806"/>
    </row>
    <row r="16" spans="2:27" ht="12.75"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</row>
    <row r="17" spans="2:27" ht="12.75"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</row>
    <row r="18" spans="2:27" ht="12.75"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</row>
    <row r="19" spans="2:27" ht="12.75">
      <c r="B19" s="806"/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</row>
    <row r="20" spans="2:27" ht="12.75"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</row>
    <row r="21" spans="2:27" ht="12.75"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06"/>
      <c r="AA21" s="806"/>
    </row>
    <row r="22" spans="2:27" ht="12.75"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</row>
    <row r="23" spans="2:27" ht="12.75">
      <c r="B23" s="80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</row>
    <row r="24" spans="2:27" ht="12.75"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</row>
    <row r="25" spans="2:27" ht="12.75"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  <c r="AA25" s="806"/>
    </row>
    <row r="26" spans="2:27" ht="12.75">
      <c r="B26" s="806"/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</row>
    <row r="27" spans="2:27" ht="12.75">
      <c r="B27" s="806"/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6"/>
      <c r="AA27" s="806"/>
    </row>
    <row r="28" spans="2:27" ht="12.75">
      <c r="B28" s="806"/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</row>
    <row r="29" spans="2:27" ht="12.75"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</row>
    <row r="30" spans="2:27" ht="12.75">
      <c r="B30" s="806"/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</row>
    <row r="31" spans="2:27" ht="12.75"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</row>
    <row r="32" spans="2:27" ht="12.75"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  <c r="Y32" s="806"/>
      <c r="Z32" s="806"/>
      <c r="AA32" s="806"/>
    </row>
    <row r="33" spans="2:27" ht="12.75">
      <c r="B33" s="806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</row>
    <row r="34" spans="2:27" ht="12.75"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</row>
    <row r="35" spans="2:27" ht="12.75"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</row>
    <row r="36" spans="2:27" ht="12.75"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</row>
    <row r="37" spans="2:27" ht="12.75"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</row>
    <row r="38" spans="2:27" ht="12.75">
      <c r="B38" s="806"/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</row>
    <row r="39" spans="2:27" ht="12.75">
      <c r="B39" s="806"/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</row>
    <row r="40" spans="2:27" ht="12.75"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  <c r="AA40" s="806"/>
    </row>
    <row r="41" spans="2:27" ht="12.75"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</row>
    <row r="42" spans="2:27" ht="12.75"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</row>
    <row r="43" spans="1:27" ht="12.75">
      <c r="A43" s="808"/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</row>
    <row r="44" spans="1:27" ht="12.75">
      <c r="A44" s="808"/>
      <c r="B44" s="806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</row>
    <row r="45" spans="1:27" ht="12.75">
      <c r="A45" s="808"/>
      <c r="B45" s="806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</row>
    <row r="46" spans="1:27" ht="12.75">
      <c r="A46" s="808"/>
      <c r="B46" s="806"/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</row>
    <row r="47" spans="1:27" ht="12.75">
      <c r="A47" s="808"/>
      <c r="B47" s="806"/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</row>
    <row r="48" spans="1:27" ht="12.75">
      <c r="A48" s="808"/>
      <c r="B48" s="806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</row>
    <row r="49" spans="1:27" ht="12.75">
      <c r="A49" s="808"/>
      <c r="B49" s="806"/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6"/>
      <c r="AA49" s="806"/>
    </row>
    <row r="50" ht="12.75">
      <c r="A50" s="808"/>
    </row>
    <row r="51" ht="12.75">
      <c r="A51" s="808"/>
    </row>
    <row r="52" ht="12.75">
      <c r="A52" s="808"/>
    </row>
    <row r="53" ht="12.75">
      <c r="A53" s="808"/>
    </row>
    <row r="54" ht="12.75">
      <c r="A54" s="808"/>
    </row>
    <row r="55" ht="12.75">
      <c r="A55" s="808"/>
    </row>
    <row r="56" ht="12.75">
      <c r="A56" s="808"/>
    </row>
    <row r="57" ht="12.75">
      <c r="A57" s="808"/>
    </row>
    <row r="58" ht="12.75">
      <c r="A58" s="808"/>
    </row>
    <row r="59" ht="12.75">
      <c r="A59" s="808"/>
    </row>
    <row r="60" ht="12.75">
      <c r="A60" s="808"/>
    </row>
    <row r="61" ht="12.75">
      <c r="A61" s="808"/>
    </row>
    <row r="62" ht="12.75">
      <c r="A62" s="808"/>
    </row>
    <row r="63" ht="12.75">
      <c r="A63" s="808"/>
    </row>
    <row r="64" ht="12.75">
      <c r="A64" s="808"/>
    </row>
    <row r="65" ht="12.75">
      <c r="A65" s="808"/>
    </row>
    <row r="66" ht="12.75">
      <c r="A66" s="808"/>
    </row>
    <row r="67" ht="12.75">
      <c r="A67" s="808"/>
    </row>
    <row r="68" ht="12.75">
      <c r="A68" s="808"/>
    </row>
    <row r="69" ht="12.75">
      <c r="A69" s="808"/>
    </row>
    <row r="70" ht="12.75">
      <c r="A70" s="808"/>
    </row>
    <row r="71" ht="12.75">
      <c r="A71" s="808"/>
    </row>
    <row r="72" ht="12.75">
      <c r="A72" s="808"/>
    </row>
    <row r="73" ht="12.75">
      <c r="A73" s="808"/>
    </row>
    <row r="74" ht="12.75">
      <c r="A74" s="808"/>
    </row>
    <row r="75" ht="12.75">
      <c r="A75" s="808"/>
    </row>
    <row r="76" ht="12.75">
      <c r="A76" s="808"/>
    </row>
    <row r="77" ht="12.75">
      <c r="A77" s="808"/>
    </row>
    <row r="78" ht="12.75">
      <c r="A78" s="808"/>
    </row>
    <row r="79" ht="12.75">
      <c r="A79" s="808"/>
    </row>
    <row r="80" ht="12.75">
      <c r="A80" s="808"/>
    </row>
    <row r="81" ht="12.75">
      <c r="A81" s="808"/>
    </row>
    <row r="82" ht="12.75">
      <c r="A82" s="808"/>
    </row>
    <row r="83" ht="12.75">
      <c r="A83" s="808"/>
    </row>
  </sheetData>
  <mergeCells count="1">
    <mergeCell ref="X1:Z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2"/>
  <headerFooter alignWithMargins="0">
    <oddHeader>&amp;R5. sz. ábra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2"/>
  <sheetViews>
    <sheetView workbookViewId="0" topLeftCell="D1">
      <selection activeCell="N13" sqref="N13"/>
    </sheetView>
  </sheetViews>
  <sheetFormatPr defaultColWidth="9.33203125" defaultRowHeight="12.75"/>
  <cols>
    <col min="1" max="5" width="15.83203125" style="798" customWidth="1"/>
    <col min="6" max="6" width="4.83203125" style="798" customWidth="1"/>
    <col min="7" max="7" width="6.33203125" style="798" customWidth="1"/>
    <col min="8" max="8" width="10.83203125" style="798" customWidth="1"/>
    <col min="9" max="9" width="15.83203125" style="809" customWidth="1"/>
    <col min="10" max="10" width="15.83203125" style="798" customWidth="1"/>
    <col min="11" max="11" width="14.16015625" style="798" customWidth="1"/>
    <col min="12" max="16384" width="9.33203125" style="798" customWidth="1"/>
  </cols>
  <sheetData>
    <row r="1" spans="1:10" ht="12.75">
      <c r="A1"/>
      <c r="B1" s="39" t="s">
        <v>42</v>
      </c>
      <c r="C1" s="39" t="s">
        <v>43</v>
      </c>
      <c r="D1" s="39" t="s">
        <v>44</v>
      </c>
      <c r="E1" s="39" t="s">
        <v>45</v>
      </c>
      <c r="F1" s="39"/>
      <c r="G1" s="795"/>
      <c r="H1" s="795"/>
      <c r="I1" s="796">
        <v>2005</v>
      </c>
      <c r="J1" s="797">
        <v>2004</v>
      </c>
    </row>
    <row r="2" spans="1:12" ht="12.75">
      <c r="A2" t="s">
        <v>46</v>
      </c>
      <c r="B2"/>
      <c r="C2"/>
      <c r="D2" s="799">
        <v>12</v>
      </c>
      <c r="E2" s="799">
        <v>10</v>
      </c>
      <c r="F2" s="799"/>
      <c r="H2" s="800" t="s">
        <v>47</v>
      </c>
      <c r="I2" s="801">
        <v>140000000</v>
      </c>
      <c r="J2" s="802">
        <v>389209833</v>
      </c>
      <c r="K2" s="803" t="s">
        <v>48</v>
      </c>
      <c r="L2" s="800" t="s">
        <v>49</v>
      </c>
    </row>
    <row r="3" spans="1:12" ht="12.75">
      <c r="A3" t="s">
        <v>50</v>
      </c>
      <c r="B3"/>
      <c r="C3"/>
      <c r="D3" s="799">
        <v>10.97</v>
      </c>
      <c r="E3" s="799">
        <v>9.9</v>
      </c>
      <c r="F3" s="799"/>
      <c r="H3" s="800" t="s">
        <v>51</v>
      </c>
      <c r="I3" s="801">
        <v>140000000</v>
      </c>
      <c r="J3" s="802">
        <v>386132801</v>
      </c>
      <c r="K3" s="800"/>
      <c r="L3" s="800" t="s">
        <v>52</v>
      </c>
    </row>
    <row r="4" spans="1:12" ht="12.75">
      <c r="A4" t="s">
        <v>53</v>
      </c>
      <c r="B4"/>
      <c r="C4"/>
      <c r="D4" s="799">
        <v>10.18</v>
      </c>
      <c r="E4" s="799">
        <v>9.8</v>
      </c>
      <c r="F4" s="799"/>
      <c r="H4" s="800" t="s">
        <v>54</v>
      </c>
      <c r="I4" s="801">
        <v>132579306</v>
      </c>
      <c r="J4" s="802">
        <v>401320175</v>
      </c>
      <c r="K4" s="800"/>
      <c r="L4" s="800" t="s">
        <v>55</v>
      </c>
    </row>
    <row r="5" spans="1:12" ht="12.75">
      <c r="A5" t="s">
        <v>56</v>
      </c>
      <c r="B5"/>
      <c r="C5"/>
      <c r="D5" s="799">
        <v>10.1</v>
      </c>
      <c r="E5" s="799">
        <v>9.7</v>
      </c>
      <c r="F5" s="799"/>
      <c r="H5" s="800" t="s">
        <v>49</v>
      </c>
      <c r="I5" s="801">
        <v>121232157</v>
      </c>
      <c r="J5" s="802">
        <v>395031744</v>
      </c>
      <c r="K5" s="800"/>
      <c r="L5" s="800" t="s">
        <v>57</v>
      </c>
    </row>
    <row r="6" spans="1:12" ht="12.75">
      <c r="A6" s="804" t="s">
        <v>58</v>
      </c>
      <c r="B6"/>
      <c r="C6">
        <v>10.5</v>
      </c>
      <c r="D6" s="799">
        <v>9.81</v>
      </c>
      <c r="E6" s="799">
        <v>9.5</v>
      </c>
      <c r="F6" s="799"/>
      <c r="H6" s="805" t="s">
        <v>52</v>
      </c>
      <c r="I6" s="801">
        <v>117351900</v>
      </c>
      <c r="J6" s="802">
        <v>398996813</v>
      </c>
      <c r="K6" s="800"/>
      <c r="L6" s="800" t="s">
        <v>59</v>
      </c>
    </row>
    <row r="7" spans="1:12" ht="12.75">
      <c r="A7" s="804" t="s">
        <v>60</v>
      </c>
      <c r="B7">
        <v>10.2</v>
      </c>
      <c r="C7">
        <v>10.5</v>
      </c>
      <c r="D7" s="799">
        <v>9.8</v>
      </c>
      <c r="E7" s="799">
        <v>9.5</v>
      </c>
      <c r="F7" s="799"/>
      <c r="H7" s="805" t="s">
        <v>59</v>
      </c>
      <c r="I7" s="801">
        <v>129714019</v>
      </c>
      <c r="J7" s="802">
        <v>389350381</v>
      </c>
      <c r="K7" s="800"/>
      <c r="L7" s="800" t="s">
        <v>61</v>
      </c>
    </row>
    <row r="8" spans="1:12" ht="12.75">
      <c r="A8" s="804" t="s">
        <v>62</v>
      </c>
      <c r="B8">
        <v>10.5</v>
      </c>
      <c r="C8"/>
      <c r="D8" s="799">
        <v>9.8</v>
      </c>
      <c r="E8" s="799">
        <v>9.6</v>
      </c>
      <c r="F8" s="799"/>
      <c r="H8" s="800" t="s">
        <v>63</v>
      </c>
      <c r="I8" s="801">
        <v>307057045</v>
      </c>
      <c r="J8" s="802">
        <v>398970314</v>
      </c>
      <c r="K8" s="800"/>
      <c r="L8" s="800" t="s">
        <v>64</v>
      </c>
    </row>
    <row r="9" spans="1:12" ht="12.75">
      <c r="A9" s="804" t="s">
        <v>65</v>
      </c>
      <c r="B9">
        <v>10.5</v>
      </c>
      <c r="C9"/>
      <c r="D9" s="799">
        <v>9.85</v>
      </c>
      <c r="E9" s="799">
        <v>9.6</v>
      </c>
      <c r="F9" s="799"/>
      <c r="H9" s="800" t="s">
        <v>61</v>
      </c>
      <c r="I9" s="801">
        <v>305530680</v>
      </c>
      <c r="J9" s="802">
        <v>393740198</v>
      </c>
      <c r="K9" s="800"/>
      <c r="L9" s="800" t="s">
        <v>66</v>
      </c>
    </row>
    <row r="10" spans="1:12" ht="12.75">
      <c r="A10" s="804" t="s">
        <v>67</v>
      </c>
      <c r="B10">
        <v>10.5</v>
      </c>
      <c r="C10"/>
      <c r="D10" s="799">
        <v>9.83</v>
      </c>
      <c r="E10" s="799">
        <v>10.3</v>
      </c>
      <c r="F10" s="799"/>
      <c r="H10" s="800" t="s">
        <v>64</v>
      </c>
      <c r="I10" s="801">
        <v>299404859</v>
      </c>
      <c r="J10" s="802">
        <v>349110501</v>
      </c>
      <c r="K10" s="803"/>
      <c r="L10" s="800" t="s">
        <v>68</v>
      </c>
    </row>
    <row r="11" spans="1:12" ht="12.75">
      <c r="A11" s="804" t="s">
        <v>69</v>
      </c>
      <c r="B11"/>
      <c r="C11"/>
      <c r="D11" s="799">
        <v>10.4</v>
      </c>
      <c r="E11" s="799">
        <v>9.7</v>
      </c>
      <c r="F11" s="799"/>
      <c r="H11" s="800" t="s">
        <v>66</v>
      </c>
      <c r="I11" s="801">
        <v>244728183</v>
      </c>
      <c r="J11" s="802">
        <v>342198239</v>
      </c>
      <c r="K11" s="803"/>
      <c r="L11" s="800" t="s">
        <v>70</v>
      </c>
    </row>
    <row r="12" spans="1:12" ht="12.75">
      <c r="A12" s="804" t="s">
        <v>71</v>
      </c>
      <c r="B12"/>
      <c r="C12"/>
      <c r="D12" s="799">
        <v>10.62</v>
      </c>
      <c r="E12" s="799">
        <v>9.8</v>
      </c>
      <c r="F12" s="799"/>
      <c r="H12" s="800" t="s">
        <v>72</v>
      </c>
      <c r="I12" s="801">
        <v>130000000</v>
      </c>
      <c r="J12" s="802">
        <v>357334766</v>
      </c>
      <c r="K12" s="803"/>
      <c r="L12" s="800" t="s">
        <v>73</v>
      </c>
    </row>
    <row r="13" spans="1:12" ht="12.75">
      <c r="A13" s="804" t="s">
        <v>74</v>
      </c>
      <c r="B13" s="799"/>
      <c r="C13" s="799"/>
      <c r="D13" s="799">
        <v>10.8</v>
      </c>
      <c r="E13" s="799">
        <v>9.8</v>
      </c>
      <c r="F13" s="799"/>
      <c r="H13" s="800" t="s">
        <v>75</v>
      </c>
      <c r="I13" s="801">
        <v>150000000</v>
      </c>
      <c r="J13" s="802">
        <v>326931887</v>
      </c>
      <c r="K13" s="803"/>
      <c r="L13" s="800" t="s">
        <v>76</v>
      </c>
    </row>
    <row r="14" spans="1:12" ht="12.75">
      <c r="A14" s="804"/>
      <c r="B14" s="799"/>
      <c r="C14" s="799"/>
      <c r="D14" s="799"/>
      <c r="E14" s="799"/>
      <c r="F14" s="799"/>
      <c r="H14" s="800" t="s">
        <v>73</v>
      </c>
      <c r="I14" s="801">
        <v>116645735</v>
      </c>
      <c r="J14" s="802">
        <v>316787385</v>
      </c>
      <c r="K14" s="803"/>
      <c r="L14" s="800" t="s">
        <v>77</v>
      </c>
    </row>
    <row r="15" spans="1:12" ht="12.75">
      <c r="A15" s="806"/>
      <c r="B15" s="39" t="s">
        <v>44</v>
      </c>
      <c r="C15" s="39" t="s">
        <v>43</v>
      </c>
      <c r="D15" s="39"/>
      <c r="E15" s="807"/>
      <c r="F15" s="807"/>
      <c r="H15" s="800" t="s">
        <v>76</v>
      </c>
      <c r="I15" s="801">
        <v>119098363</v>
      </c>
      <c r="J15" s="802">
        <v>319774255</v>
      </c>
      <c r="K15" s="803"/>
      <c r="L15" s="800" t="s">
        <v>78</v>
      </c>
    </row>
    <row r="16" spans="1:12" ht="12.75">
      <c r="A16" s="808" t="s">
        <v>79</v>
      </c>
      <c r="B16" s="34">
        <f>153810786+300000000+203668726</f>
        <v>657479512</v>
      </c>
      <c r="C16" s="39"/>
      <c r="D16" s="809"/>
      <c r="E16" s="810"/>
      <c r="F16" s="810"/>
      <c r="H16" s="800" t="s">
        <v>77</v>
      </c>
      <c r="I16" s="801">
        <v>108504244</v>
      </c>
      <c r="J16" s="802">
        <v>308425913</v>
      </c>
      <c r="K16" s="803"/>
      <c r="L16" s="800" t="s">
        <v>80</v>
      </c>
    </row>
    <row r="17" spans="1:12" ht="12.75">
      <c r="A17" s="808" t="s">
        <v>81</v>
      </c>
      <c r="B17" s="34">
        <f>458241968+205536898</f>
        <v>663778866</v>
      </c>
      <c r="C17" s="34"/>
      <c r="D17" s="809"/>
      <c r="E17" s="809"/>
      <c r="F17" s="809"/>
      <c r="H17" s="800" t="s">
        <v>82</v>
      </c>
      <c r="I17" s="801">
        <v>105015328</v>
      </c>
      <c r="J17" s="802">
        <v>298821119</v>
      </c>
      <c r="K17" s="803"/>
      <c r="L17" s="800" t="s">
        <v>83</v>
      </c>
    </row>
    <row r="18" spans="1:12" ht="12.75">
      <c r="A18" s="808" t="s">
        <v>84</v>
      </c>
      <c r="B18" s="34">
        <f>458241968+207410944</f>
        <v>665652912</v>
      </c>
      <c r="C18" s="34"/>
      <c r="D18" s="809"/>
      <c r="E18" s="809"/>
      <c r="F18" s="809"/>
      <c r="H18" s="800" t="s">
        <v>85</v>
      </c>
      <c r="I18" s="801">
        <v>109203850</v>
      </c>
      <c r="J18" s="802">
        <v>413291449</v>
      </c>
      <c r="K18" s="803"/>
      <c r="L18" s="800" t="s">
        <v>86</v>
      </c>
    </row>
    <row r="19" spans="1:12" ht="12.75">
      <c r="A19" s="808" t="s">
        <v>87</v>
      </c>
      <c r="B19" s="34">
        <f>606684510+209065685</f>
        <v>815750195</v>
      </c>
      <c r="C19" s="34"/>
      <c r="D19" s="809"/>
      <c r="E19" s="809"/>
      <c r="F19" s="809"/>
      <c r="H19" s="800" t="s">
        <v>83</v>
      </c>
      <c r="I19" s="801">
        <v>80000000</v>
      </c>
      <c r="J19" s="802">
        <v>405224067</v>
      </c>
      <c r="K19" s="803"/>
      <c r="L19" s="800" t="s">
        <v>88</v>
      </c>
    </row>
    <row r="20" spans="1:12" ht="12.75">
      <c r="A20" s="808" t="s">
        <v>89</v>
      </c>
      <c r="B20" s="34">
        <f>611993653+210894580</f>
        <v>822888233</v>
      </c>
      <c r="C20" s="34"/>
      <c r="D20" s="809"/>
      <c r="E20" s="809"/>
      <c r="F20" s="809"/>
      <c r="H20" s="800" t="s">
        <v>86</v>
      </c>
      <c r="I20" s="801">
        <v>56643544</v>
      </c>
      <c r="J20" s="802">
        <v>385322461</v>
      </c>
      <c r="K20" s="803"/>
      <c r="L20" s="800" t="s">
        <v>90</v>
      </c>
    </row>
    <row r="21" spans="1:12" ht="12.75">
      <c r="A21" s="808" t="s">
        <v>91</v>
      </c>
      <c r="B21" s="34">
        <f>617289878+212798986</f>
        <v>830088864</v>
      </c>
      <c r="C21" s="34"/>
      <c r="D21" s="809"/>
      <c r="E21" s="809"/>
      <c r="F21" s="809"/>
      <c r="H21" s="800" t="s">
        <v>88</v>
      </c>
      <c r="I21" s="801">
        <v>51813342</v>
      </c>
      <c r="J21" s="802">
        <v>383394575</v>
      </c>
      <c r="K21" s="803"/>
      <c r="L21" s="800" t="s">
        <v>92</v>
      </c>
    </row>
    <row r="22" spans="1:12" ht="12.75">
      <c r="A22" s="808" t="s">
        <v>93</v>
      </c>
      <c r="B22" s="34">
        <f>622704439+214606320</f>
        <v>837310759</v>
      </c>
      <c r="C22" s="34"/>
      <c r="D22" s="809"/>
      <c r="E22" s="809"/>
      <c r="F22" s="809"/>
      <c r="H22" s="800" t="s">
        <v>94</v>
      </c>
      <c r="I22" s="801">
        <v>41336779</v>
      </c>
      <c r="J22" s="802">
        <v>151176497</v>
      </c>
      <c r="K22" s="803" t="s">
        <v>95</v>
      </c>
      <c r="L22" s="800" t="s">
        <v>96</v>
      </c>
    </row>
    <row r="23" spans="1:12" ht="12.75">
      <c r="A23" s="811" t="s">
        <v>97</v>
      </c>
      <c r="B23" s="34">
        <v>844600704</v>
      </c>
      <c r="C23" s="34"/>
      <c r="D23" s="809"/>
      <c r="E23" s="809"/>
      <c r="F23" s="809"/>
      <c r="H23" s="805" t="s">
        <v>98</v>
      </c>
      <c r="I23" s="801">
        <v>40000000</v>
      </c>
      <c r="J23" s="802">
        <v>133789634</v>
      </c>
      <c r="K23" s="803"/>
      <c r="L23" s="805" t="s">
        <v>99</v>
      </c>
    </row>
    <row r="24" spans="1:12" ht="12.75">
      <c r="A24" s="808" t="s">
        <v>100</v>
      </c>
      <c r="B24" s="34">
        <f>633466535+218307488</f>
        <v>851774023</v>
      </c>
      <c r="C24" s="34"/>
      <c r="D24" s="809"/>
      <c r="E24" s="809"/>
      <c r="F24" s="809"/>
      <c r="H24" s="800" t="s">
        <v>101</v>
      </c>
      <c r="I24" s="801">
        <v>25898312</v>
      </c>
      <c r="J24" s="802">
        <v>129503361</v>
      </c>
      <c r="K24" s="803"/>
      <c r="L24" s="800" t="s">
        <v>102</v>
      </c>
    </row>
    <row r="25" spans="1:12" ht="12.75">
      <c r="A25" s="808" t="s">
        <v>103</v>
      </c>
      <c r="B25" s="34">
        <f>938995954+220230986</f>
        <v>1159226940</v>
      </c>
      <c r="C25" s="34">
        <v>97429500</v>
      </c>
      <c r="D25" s="809"/>
      <c r="E25" s="809"/>
      <c r="F25" s="809"/>
      <c r="H25" s="800" t="s">
        <v>99</v>
      </c>
      <c r="I25" s="801">
        <v>108639101</v>
      </c>
      <c r="J25" s="802">
        <v>322875719</v>
      </c>
      <c r="K25" s="803"/>
      <c r="L25" s="800" t="s">
        <v>104</v>
      </c>
    </row>
    <row r="26" spans="1:12" ht="12.75">
      <c r="A26" s="808" t="s">
        <v>105</v>
      </c>
      <c r="B26" s="34">
        <v>1068449179</v>
      </c>
      <c r="C26" s="34">
        <v>97429500</v>
      </c>
      <c r="D26" s="809"/>
      <c r="E26" s="809"/>
      <c r="F26" s="809"/>
      <c r="H26" s="800" t="s">
        <v>102</v>
      </c>
      <c r="I26" s="801">
        <v>94410623</v>
      </c>
      <c r="J26" s="802">
        <v>313673480</v>
      </c>
      <c r="K26" s="803"/>
      <c r="L26" s="800" t="s">
        <v>106</v>
      </c>
    </row>
    <row r="27" spans="1:12" ht="12.75">
      <c r="A27" s="808" t="s">
        <v>107</v>
      </c>
      <c r="B27" s="34">
        <v>1077890925</v>
      </c>
      <c r="C27" s="34">
        <v>97429500</v>
      </c>
      <c r="D27" s="809"/>
      <c r="E27" s="809"/>
      <c r="F27" s="809"/>
      <c r="H27" s="800" t="s">
        <v>108</v>
      </c>
      <c r="I27" s="801">
        <v>78852072</v>
      </c>
      <c r="J27" s="802">
        <v>225271483</v>
      </c>
      <c r="K27" s="803"/>
      <c r="L27" s="800" t="s">
        <v>109</v>
      </c>
    </row>
    <row r="28" spans="1:12" ht="12.75">
      <c r="A28" s="808" t="s">
        <v>110</v>
      </c>
      <c r="B28" s="34">
        <v>917059473</v>
      </c>
      <c r="C28" s="34"/>
      <c r="D28" s="809"/>
      <c r="E28" s="809"/>
      <c r="F28" s="809"/>
      <c r="H28" s="800" t="s">
        <v>111</v>
      </c>
      <c r="I28" s="801">
        <v>84200750</v>
      </c>
      <c r="J28" s="802">
        <v>226385855</v>
      </c>
      <c r="K28" s="803"/>
      <c r="L28" s="800" t="s">
        <v>112</v>
      </c>
    </row>
    <row r="29" spans="8:12" ht="12.75">
      <c r="H29" s="800" t="s">
        <v>109</v>
      </c>
      <c r="I29" s="801">
        <v>75828555</v>
      </c>
      <c r="J29" s="802">
        <v>212136508</v>
      </c>
      <c r="K29" s="803"/>
      <c r="L29" s="800" t="s">
        <v>113</v>
      </c>
    </row>
    <row r="30" spans="1:12" ht="12.75">
      <c r="A30" s="812" t="s">
        <v>114</v>
      </c>
      <c r="B30" s="39" t="s">
        <v>42</v>
      </c>
      <c r="C30" s="39" t="s">
        <v>43</v>
      </c>
      <c r="D30" s="39" t="s">
        <v>44</v>
      </c>
      <c r="E30" s="39" t="s">
        <v>45</v>
      </c>
      <c r="H30" s="800" t="s">
        <v>112</v>
      </c>
      <c r="I30" s="801">
        <v>66168854</v>
      </c>
      <c r="J30" s="802">
        <v>204441719</v>
      </c>
      <c r="K30" s="803"/>
      <c r="L30" s="800" t="s">
        <v>115</v>
      </c>
    </row>
    <row r="31" spans="1:12" ht="12.75">
      <c r="A31" s="804" t="s">
        <v>116</v>
      </c>
      <c r="B31" s="799"/>
      <c r="C31" s="799"/>
      <c r="D31" s="799">
        <v>10.4</v>
      </c>
      <c r="E31" s="799">
        <v>10.1</v>
      </c>
      <c r="H31" s="800" t="s">
        <v>113</v>
      </c>
      <c r="I31" s="801">
        <v>20033259</v>
      </c>
      <c r="J31" s="802">
        <v>204683308</v>
      </c>
      <c r="K31" s="803"/>
      <c r="L31" s="800" t="s">
        <v>117</v>
      </c>
    </row>
    <row r="32" spans="1:12" ht="12.75">
      <c r="A32" s="804" t="s">
        <v>118</v>
      </c>
      <c r="B32" s="799"/>
      <c r="C32" s="799"/>
      <c r="D32" s="799">
        <v>10.4</v>
      </c>
      <c r="E32" s="799">
        <v>10.4</v>
      </c>
      <c r="H32" s="800" t="s">
        <v>119</v>
      </c>
      <c r="I32" s="801">
        <v>49523559</v>
      </c>
      <c r="J32" s="802">
        <v>206401193</v>
      </c>
      <c r="K32" s="803"/>
      <c r="L32" s="800" t="s">
        <v>120</v>
      </c>
    </row>
    <row r="33" spans="1:12" ht="12.75">
      <c r="A33" s="804" t="s">
        <v>121</v>
      </c>
      <c r="B33" s="799"/>
      <c r="C33" s="799"/>
      <c r="D33" s="799">
        <v>10.3</v>
      </c>
      <c r="E33" s="799">
        <v>10.5</v>
      </c>
      <c r="H33" s="800" t="s">
        <v>122</v>
      </c>
      <c r="I33" s="801">
        <v>45492482</v>
      </c>
      <c r="J33" s="802">
        <v>199000000</v>
      </c>
      <c r="K33" s="803"/>
      <c r="L33" s="800" t="s">
        <v>123</v>
      </c>
    </row>
    <row r="34" spans="1:12" ht="12.75">
      <c r="A34" s="804" t="s">
        <v>124</v>
      </c>
      <c r="B34" s="799"/>
      <c r="C34" s="799"/>
      <c r="D34" s="799">
        <v>10.28</v>
      </c>
      <c r="E34" s="799">
        <v>10.3</v>
      </c>
      <c r="H34" s="800" t="s">
        <v>120</v>
      </c>
      <c r="I34" s="801">
        <v>58031813</v>
      </c>
      <c r="J34" s="802">
        <v>191063235</v>
      </c>
      <c r="K34" s="803"/>
      <c r="L34" s="800" t="s">
        <v>125</v>
      </c>
    </row>
    <row r="35" spans="1:12" ht="12.75">
      <c r="A35" s="804" t="s">
        <v>126</v>
      </c>
      <c r="B35" s="799"/>
      <c r="C35" s="799"/>
      <c r="D35" s="799">
        <v>10.06</v>
      </c>
      <c r="E35" s="799">
        <v>10.8</v>
      </c>
      <c r="H35" s="800" t="s">
        <v>123</v>
      </c>
      <c r="I35" s="801">
        <v>64390497</v>
      </c>
      <c r="J35" s="802">
        <v>169674452</v>
      </c>
      <c r="K35" s="803"/>
      <c r="L35" s="800" t="s">
        <v>127</v>
      </c>
    </row>
    <row r="36" spans="1:12" ht="12.75">
      <c r="A36" s="804" t="s">
        <v>128</v>
      </c>
      <c r="B36" s="799"/>
      <c r="C36" s="799"/>
      <c r="D36" s="799">
        <v>9.96</v>
      </c>
      <c r="E36" s="799">
        <v>10.5</v>
      </c>
      <c r="H36" s="800" t="s">
        <v>125</v>
      </c>
      <c r="I36" s="801">
        <v>60000000</v>
      </c>
      <c r="J36" s="802">
        <v>163582522</v>
      </c>
      <c r="K36" s="803"/>
      <c r="L36" s="800" t="s">
        <v>129</v>
      </c>
    </row>
    <row r="37" spans="1:12" ht="12.75">
      <c r="A37" s="804" t="s">
        <v>130</v>
      </c>
      <c r="B37" s="799"/>
      <c r="C37" s="799"/>
      <c r="D37" s="799">
        <v>10</v>
      </c>
      <c r="E37" s="799">
        <v>10.3</v>
      </c>
      <c r="H37" s="800" t="s">
        <v>131</v>
      </c>
      <c r="I37" s="801">
        <v>47734588</v>
      </c>
      <c r="J37" s="802">
        <v>162445868</v>
      </c>
      <c r="K37" s="803"/>
      <c r="L37" s="800" t="s">
        <v>132</v>
      </c>
    </row>
    <row r="38" spans="1:12" ht="12.75">
      <c r="A38" s="804" t="s">
        <v>65</v>
      </c>
      <c r="B38" s="799"/>
      <c r="C38" s="799"/>
      <c r="D38" s="799">
        <f>(163708954*0.1+(313227582*0.1005+156529999*0.1005+218307488*0.1005))/851774023*100</f>
        <v>10.040390118178095</v>
      </c>
      <c r="E38" s="799">
        <v>10.1</v>
      </c>
      <c r="H38" s="800" t="s">
        <v>133</v>
      </c>
      <c r="I38" s="801">
        <v>44608027</v>
      </c>
      <c r="J38" s="802">
        <v>154506943</v>
      </c>
      <c r="K38" s="803"/>
      <c r="L38" s="800" t="s">
        <v>134</v>
      </c>
    </row>
    <row r="39" spans="1:12" ht="12.75">
      <c r="A39" s="804" t="s">
        <v>67</v>
      </c>
      <c r="B39" s="799"/>
      <c r="C39" s="799">
        <v>10.7</v>
      </c>
      <c r="D39" s="799">
        <f>(65099359*0.1+100000000*0.101+315987417*0.1005+157909178*0.1005+200000000*0.1035+100000000*0.102+220230986*0.1005)/1159226940*100</f>
        <v>10.116203630541918</v>
      </c>
      <c r="E39" s="799">
        <v>8</v>
      </c>
      <c r="H39" s="800" t="s">
        <v>132</v>
      </c>
      <c r="I39" s="801">
        <v>38947964</v>
      </c>
      <c r="J39" s="802">
        <v>144589822</v>
      </c>
      <c r="K39" s="803"/>
      <c r="L39" s="800" t="s">
        <v>135</v>
      </c>
    </row>
    <row r="40" spans="1:12" ht="12.75">
      <c r="A40" s="804" t="s">
        <v>69</v>
      </c>
      <c r="B40" s="799"/>
      <c r="C40" s="799">
        <v>10.7</v>
      </c>
      <c r="D40" s="799">
        <v>10.09</v>
      </c>
      <c r="E40" s="799">
        <v>7.6</v>
      </c>
      <c r="H40" s="800" t="s">
        <v>134</v>
      </c>
      <c r="I40" s="801">
        <v>23097494</v>
      </c>
      <c r="J40" s="802">
        <v>349997367</v>
      </c>
      <c r="K40" s="803"/>
      <c r="L40" s="800" t="s">
        <v>136</v>
      </c>
    </row>
    <row r="41" spans="1:12" ht="12.75">
      <c r="A41" s="804" t="s">
        <v>71</v>
      </c>
      <c r="B41" s="799"/>
      <c r="C41" s="799">
        <v>10.7</v>
      </c>
      <c r="D41" s="799">
        <v>9.62</v>
      </c>
      <c r="E41" s="799">
        <v>7.1</v>
      </c>
      <c r="H41" s="800" t="s">
        <v>135</v>
      </c>
      <c r="I41" s="801">
        <v>18864166</v>
      </c>
      <c r="J41" s="802">
        <v>341395036</v>
      </c>
      <c r="K41" s="803"/>
      <c r="L41" s="800" t="s">
        <v>137</v>
      </c>
    </row>
    <row r="42" spans="1:12" ht="12.75">
      <c r="A42" s="804" t="s">
        <v>74</v>
      </c>
      <c r="B42" s="799"/>
      <c r="C42" s="799"/>
      <c r="D42" s="799">
        <v>9.18</v>
      </c>
      <c r="E42" s="799">
        <v>6.8</v>
      </c>
      <c r="H42" s="800" t="s">
        <v>138</v>
      </c>
      <c r="I42" s="801">
        <v>290000000</v>
      </c>
      <c r="J42" s="802">
        <v>111539780</v>
      </c>
      <c r="K42" s="803" t="s">
        <v>139</v>
      </c>
      <c r="L42" s="800" t="s">
        <v>140</v>
      </c>
    </row>
    <row r="43" spans="8:12" ht="12.75">
      <c r="H43" s="800" t="s">
        <v>140</v>
      </c>
      <c r="I43" s="801">
        <v>290000000</v>
      </c>
      <c r="J43" s="802">
        <v>101653149</v>
      </c>
      <c r="K43" s="803"/>
      <c r="L43" s="800" t="s">
        <v>141</v>
      </c>
    </row>
    <row r="44" spans="1:12" ht="12.75">
      <c r="A44" s="813" t="s">
        <v>142</v>
      </c>
      <c r="H44" s="800" t="s">
        <v>141</v>
      </c>
      <c r="I44" s="801">
        <v>113820080</v>
      </c>
      <c r="J44" s="802">
        <v>70003977</v>
      </c>
      <c r="K44" s="803"/>
      <c r="L44" s="800" t="s">
        <v>143</v>
      </c>
    </row>
    <row r="45" spans="1:12" ht="12.75">
      <c r="A45" s="804" t="s">
        <v>116</v>
      </c>
      <c r="B45" s="799"/>
      <c r="C45" s="799"/>
      <c r="D45" s="799">
        <v>8.36</v>
      </c>
      <c r="E45" s="799">
        <v>6.6</v>
      </c>
      <c r="H45" s="800" t="s">
        <v>143</v>
      </c>
      <c r="I45" s="801">
        <v>106892151</v>
      </c>
      <c r="J45" s="802">
        <v>64044894</v>
      </c>
      <c r="K45" s="803"/>
      <c r="L45" s="800" t="s">
        <v>144</v>
      </c>
    </row>
    <row r="46" spans="1:12" ht="12.75">
      <c r="A46" s="804" t="s">
        <v>118</v>
      </c>
      <c r="B46" s="799"/>
      <c r="C46" s="799"/>
      <c r="D46" s="799">
        <v>7.98</v>
      </c>
      <c r="E46" s="799">
        <v>6.2</v>
      </c>
      <c r="H46" s="800" t="s">
        <v>144</v>
      </c>
      <c r="I46" s="801">
        <v>97188078</v>
      </c>
      <c r="J46" s="802">
        <v>94953177</v>
      </c>
      <c r="K46" s="803"/>
      <c r="L46" s="800" t="s">
        <v>145</v>
      </c>
    </row>
    <row r="47" spans="1:12" ht="12.75">
      <c r="A47" s="804" t="s">
        <v>121</v>
      </c>
      <c r="B47" s="799"/>
      <c r="C47" s="799"/>
      <c r="D47" s="799">
        <v>7.95</v>
      </c>
      <c r="E47" s="799">
        <v>5.9</v>
      </c>
      <c r="H47" s="800" t="s">
        <v>146</v>
      </c>
      <c r="I47" s="801">
        <v>116007686</v>
      </c>
      <c r="J47" s="802">
        <v>114075168</v>
      </c>
      <c r="K47" s="803"/>
      <c r="L47" s="800" t="s">
        <v>147</v>
      </c>
    </row>
    <row r="48" spans="1:12" ht="12.75">
      <c r="A48" s="804" t="s">
        <v>124</v>
      </c>
      <c r="B48" s="799"/>
      <c r="C48" s="799"/>
      <c r="D48" s="799">
        <v>7.83</v>
      </c>
      <c r="E48" s="799">
        <v>6.1</v>
      </c>
      <c r="H48" s="800" t="s">
        <v>147</v>
      </c>
      <c r="I48" s="801">
        <v>130676158</v>
      </c>
      <c r="J48" s="802">
        <v>113781838</v>
      </c>
      <c r="K48" s="803"/>
      <c r="L48" s="800" t="s">
        <v>148</v>
      </c>
    </row>
    <row r="49" spans="1:12" ht="12.75">
      <c r="A49" s="804" t="s">
        <v>126</v>
      </c>
      <c r="B49" s="799"/>
      <c r="C49" s="799"/>
      <c r="D49" s="799">
        <v>7.91</v>
      </c>
      <c r="E49" s="799">
        <v>5.6</v>
      </c>
      <c r="H49" s="800" t="s">
        <v>148</v>
      </c>
      <c r="I49" s="801">
        <v>113381916</v>
      </c>
      <c r="J49" s="802">
        <v>117595437</v>
      </c>
      <c r="K49" s="803"/>
      <c r="L49" s="800" t="s">
        <v>149</v>
      </c>
    </row>
    <row r="50" spans="1:12" ht="12.75">
      <c r="A50" s="804" t="s">
        <v>128</v>
      </c>
      <c r="B50" s="799"/>
      <c r="C50" s="799"/>
      <c r="D50" s="799">
        <v>8.16</v>
      </c>
      <c r="E50" s="814">
        <v>4.8</v>
      </c>
      <c r="H50" s="800" t="s">
        <v>149</v>
      </c>
      <c r="I50" s="801">
        <v>122176843</v>
      </c>
      <c r="J50" s="802">
        <v>106702960</v>
      </c>
      <c r="K50" s="803"/>
      <c r="L50" s="800" t="s">
        <v>150</v>
      </c>
    </row>
    <row r="51" spans="8:12" ht="12.75">
      <c r="H51" s="800" t="s">
        <v>150</v>
      </c>
      <c r="I51" s="801">
        <v>25462228</v>
      </c>
      <c r="J51" s="802">
        <v>137563037</v>
      </c>
      <c r="K51" s="803"/>
      <c r="L51" s="800" t="s">
        <v>151</v>
      </c>
    </row>
    <row r="52" spans="8:12" ht="12.75">
      <c r="H52" s="800" t="s">
        <v>152</v>
      </c>
      <c r="I52" s="801">
        <v>81107801</v>
      </c>
      <c r="J52" s="802">
        <v>221373883</v>
      </c>
      <c r="K52" s="803"/>
      <c r="L52" s="800" t="s">
        <v>152</v>
      </c>
    </row>
    <row r="53" spans="8:12" ht="12.75">
      <c r="H53" s="800" t="s">
        <v>153</v>
      </c>
      <c r="I53" s="801">
        <v>83876948</v>
      </c>
      <c r="J53" s="802">
        <v>346834458</v>
      </c>
      <c r="K53" s="803"/>
      <c r="L53" s="800" t="s">
        <v>153</v>
      </c>
    </row>
    <row r="54" spans="8:12" ht="12.75">
      <c r="H54" s="800" t="s">
        <v>154</v>
      </c>
      <c r="I54" s="801">
        <v>595857359</v>
      </c>
      <c r="J54" s="802">
        <v>227149850</v>
      </c>
      <c r="K54" s="803"/>
      <c r="L54" s="800" t="s">
        <v>154</v>
      </c>
    </row>
    <row r="55" spans="8:12" ht="12.75">
      <c r="H55" s="800" t="s">
        <v>155</v>
      </c>
      <c r="I55" s="801">
        <v>596563229</v>
      </c>
      <c r="J55" s="802">
        <v>315983213</v>
      </c>
      <c r="K55" s="803"/>
      <c r="L55" s="800" t="s">
        <v>155</v>
      </c>
    </row>
    <row r="56" spans="8:12" ht="12.75">
      <c r="H56" s="800" t="s">
        <v>156</v>
      </c>
      <c r="I56" s="801">
        <v>150249400</v>
      </c>
      <c r="J56" s="802">
        <v>228040881</v>
      </c>
      <c r="K56" s="803"/>
      <c r="L56" s="800" t="s">
        <v>157</v>
      </c>
    </row>
    <row r="57" spans="1:12" ht="12.75">
      <c r="A57" s="815" t="s">
        <v>114</v>
      </c>
      <c r="B57" s="39" t="s">
        <v>42</v>
      </c>
      <c r="C57" s="39" t="s">
        <v>43</v>
      </c>
      <c r="D57" s="39" t="s">
        <v>44</v>
      </c>
      <c r="E57" s="39" t="s">
        <v>45</v>
      </c>
      <c r="H57" s="800" t="s">
        <v>157</v>
      </c>
      <c r="I57" s="801">
        <v>225496591</v>
      </c>
      <c r="J57" s="802">
        <v>238136152</v>
      </c>
      <c r="K57" s="803"/>
      <c r="L57" s="800" t="s">
        <v>158</v>
      </c>
    </row>
    <row r="58" spans="1:12" ht="12.75">
      <c r="A58" s="804" t="s">
        <v>116</v>
      </c>
      <c r="B58" s="34"/>
      <c r="C58" s="34"/>
      <c r="D58" s="34">
        <f>458241968+205536898</f>
        <v>663778866</v>
      </c>
      <c r="E58" s="34">
        <f aca="true" t="shared" si="0" ref="E58:E69">SUM(C58:D58)</f>
        <v>663778866</v>
      </c>
      <c r="H58" s="800" t="s">
        <v>158</v>
      </c>
      <c r="I58" s="801">
        <v>212289439</v>
      </c>
      <c r="J58" s="802">
        <v>212660395</v>
      </c>
      <c r="K58" s="803"/>
      <c r="L58" s="800" t="s">
        <v>159</v>
      </c>
    </row>
    <row r="59" spans="1:12" ht="12.75">
      <c r="A59" s="804" t="s">
        <v>118</v>
      </c>
      <c r="B59" s="34"/>
      <c r="C59" s="34"/>
      <c r="D59" s="34">
        <f>458241968+207410944</f>
        <v>665652912</v>
      </c>
      <c r="E59" s="34">
        <f t="shared" si="0"/>
        <v>665652912</v>
      </c>
      <c r="H59" s="800" t="s">
        <v>159</v>
      </c>
      <c r="I59" s="801">
        <v>193948215</v>
      </c>
      <c r="J59" s="802">
        <v>206975131</v>
      </c>
      <c r="K59" s="803"/>
      <c r="L59" s="800" t="s">
        <v>160</v>
      </c>
    </row>
    <row r="60" spans="1:12" ht="12.75">
      <c r="A60" s="804" t="s">
        <v>121</v>
      </c>
      <c r="B60" s="34"/>
      <c r="C60" s="34"/>
      <c r="D60" s="34">
        <f>606684510+209065685</f>
        <v>815750195</v>
      </c>
      <c r="E60" s="34">
        <f t="shared" si="0"/>
        <v>815750195</v>
      </c>
      <c r="H60" s="800" t="s">
        <v>160</v>
      </c>
      <c r="I60" s="801">
        <v>209086403</v>
      </c>
      <c r="J60" s="802">
        <v>405893450</v>
      </c>
      <c r="K60" s="803"/>
      <c r="L60" s="800" t="s">
        <v>161</v>
      </c>
    </row>
    <row r="61" spans="1:12" ht="12.75">
      <c r="A61" s="804" t="s">
        <v>124</v>
      </c>
      <c r="B61" s="34"/>
      <c r="C61" s="34"/>
      <c r="D61" s="34">
        <f>611993653+210894580</f>
        <v>822888233</v>
      </c>
      <c r="E61" s="34">
        <f t="shared" si="0"/>
        <v>822888233</v>
      </c>
      <c r="H61" s="800" t="s">
        <v>162</v>
      </c>
      <c r="I61" s="801">
        <v>240000000</v>
      </c>
      <c r="J61" s="802">
        <v>380210022</v>
      </c>
      <c r="K61" s="803"/>
      <c r="L61" s="800" t="s">
        <v>162</v>
      </c>
    </row>
    <row r="62" spans="1:12" ht="12.75">
      <c r="A62" s="804" t="s">
        <v>126</v>
      </c>
      <c r="B62" s="34"/>
      <c r="C62" s="34"/>
      <c r="D62" s="34">
        <f>617289878+212798986</f>
        <v>830088864</v>
      </c>
      <c r="E62" s="34">
        <f t="shared" si="0"/>
        <v>830088864</v>
      </c>
      <c r="H62" s="800" t="s">
        <v>163</v>
      </c>
      <c r="I62" s="801">
        <v>272905848</v>
      </c>
      <c r="J62" s="802">
        <v>345414881</v>
      </c>
      <c r="K62" s="803"/>
      <c r="L62" s="800" t="s">
        <v>163</v>
      </c>
    </row>
    <row r="63" spans="1:12" ht="12.75">
      <c r="A63" s="804" t="s">
        <v>128</v>
      </c>
      <c r="B63" s="34"/>
      <c r="C63" s="34"/>
      <c r="D63" s="34">
        <f>622704439+214606320</f>
        <v>837310759</v>
      </c>
      <c r="E63" s="34">
        <f t="shared" si="0"/>
        <v>837310759</v>
      </c>
      <c r="H63" s="800" t="s">
        <v>164</v>
      </c>
      <c r="I63" s="801">
        <v>33820432</v>
      </c>
      <c r="J63" s="802">
        <v>116682194</v>
      </c>
      <c r="K63" s="803"/>
      <c r="L63" s="800" t="s">
        <v>164</v>
      </c>
    </row>
    <row r="64" spans="1:12" ht="12.75">
      <c r="A64" s="804" t="s">
        <v>62</v>
      </c>
      <c r="B64" s="34"/>
      <c r="C64" s="34"/>
      <c r="D64" s="34">
        <v>844600704</v>
      </c>
      <c r="E64" s="34">
        <f t="shared" si="0"/>
        <v>844600704</v>
      </c>
      <c r="H64" s="800" t="s">
        <v>165</v>
      </c>
      <c r="I64" s="801">
        <v>0</v>
      </c>
      <c r="J64" s="802">
        <v>115000000</v>
      </c>
      <c r="K64" s="803" t="s">
        <v>166</v>
      </c>
      <c r="L64" s="800" t="s">
        <v>165</v>
      </c>
    </row>
    <row r="65" spans="1:12" ht="12.75">
      <c r="A65" s="804" t="s">
        <v>65</v>
      </c>
      <c r="B65" s="34"/>
      <c r="C65" s="34"/>
      <c r="D65" s="34">
        <f>633466535+218307488</f>
        <v>851774023</v>
      </c>
      <c r="E65" s="34">
        <f t="shared" si="0"/>
        <v>851774023</v>
      </c>
      <c r="H65" s="800" t="s">
        <v>167</v>
      </c>
      <c r="I65" s="801">
        <v>130147478</v>
      </c>
      <c r="J65" s="802">
        <v>111700542</v>
      </c>
      <c r="K65" s="803"/>
      <c r="L65" s="800" t="s">
        <v>168</v>
      </c>
    </row>
    <row r="66" spans="1:12" ht="12.75">
      <c r="A66" s="804" t="s">
        <v>67</v>
      </c>
      <c r="B66" s="34"/>
      <c r="C66" s="34">
        <v>97429500</v>
      </c>
      <c r="D66" s="34">
        <f>938995954+220230986</f>
        <v>1159226940</v>
      </c>
      <c r="E66" s="34">
        <f t="shared" si="0"/>
        <v>1256656440</v>
      </c>
      <c r="H66" s="800" t="s">
        <v>169</v>
      </c>
      <c r="I66" s="801">
        <v>130000000</v>
      </c>
      <c r="J66" s="802">
        <v>279511031</v>
      </c>
      <c r="K66" s="803"/>
      <c r="L66" s="800" t="s">
        <v>169</v>
      </c>
    </row>
    <row r="67" spans="1:12" ht="12.75">
      <c r="A67" s="804" t="s">
        <v>69</v>
      </c>
      <c r="B67" s="34"/>
      <c r="C67" s="34">
        <v>97429500</v>
      </c>
      <c r="D67" s="34">
        <v>1068449179</v>
      </c>
      <c r="E67" s="34">
        <f t="shared" si="0"/>
        <v>1165878679</v>
      </c>
      <c r="H67" s="800" t="s">
        <v>170</v>
      </c>
      <c r="I67" s="801">
        <v>197194867</v>
      </c>
      <c r="J67" s="802">
        <v>280370762</v>
      </c>
      <c r="K67" s="803"/>
      <c r="L67" s="800" t="s">
        <v>170</v>
      </c>
    </row>
    <row r="68" spans="1:12" ht="12.75">
      <c r="A68" s="804" t="s">
        <v>71</v>
      </c>
      <c r="B68" s="34"/>
      <c r="C68" s="34">
        <v>97429500</v>
      </c>
      <c r="D68" s="34">
        <v>1077890925</v>
      </c>
      <c r="E68" s="34">
        <f t="shared" si="0"/>
        <v>1175320425</v>
      </c>
      <c r="H68" s="800" t="s">
        <v>171</v>
      </c>
      <c r="I68" s="801">
        <v>182926427</v>
      </c>
      <c r="J68" s="802">
        <v>321475342</v>
      </c>
      <c r="K68" s="803"/>
      <c r="L68" s="800" t="s">
        <v>171</v>
      </c>
    </row>
    <row r="69" spans="1:12" ht="12.75">
      <c r="A69" s="804" t="s">
        <v>74</v>
      </c>
      <c r="B69" s="34"/>
      <c r="C69" s="34"/>
      <c r="D69" s="34">
        <v>917059473</v>
      </c>
      <c r="E69" s="34">
        <f t="shared" si="0"/>
        <v>917059473</v>
      </c>
      <c r="H69" s="800" t="s">
        <v>172</v>
      </c>
      <c r="I69" s="801">
        <v>85818806</v>
      </c>
      <c r="J69" s="802">
        <v>320782278</v>
      </c>
      <c r="K69" s="803"/>
      <c r="L69" s="800" t="s">
        <v>172</v>
      </c>
    </row>
    <row r="70" spans="1:12" ht="12.75">
      <c r="A70" s="816" t="s">
        <v>142</v>
      </c>
      <c r="H70" s="800" t="s">
        <v>173</v>
      </c>
      <c r="I70" s="801">
        <v>73775768</v>
      </c>
      <c r="J70" s="802">
        <v>326852471</v>
      </c>
      <c r="K70" s="803"/>
      <c r="L70" s="800" t="s">
        <v>174</v>
      </c>
    </row>
    <row r="71" spans="1:12" ht="12.75">
      <c r="A71" s="804" t="s">
        <v>116</v>
      </c>
      <c r="B71" s="799"/>
      <c r="C71" s="799"/>
      <c r="D71" s="799">
        <v>8.36</v>
      </c>
      <c r="E71" s="799">
        <v>6.6</v>
      </c>
      <c r="H71" s="800" t="s">
        <v>175</v>
      </c>
      <c r="I71" s="801">
        <v>50000000</v>
      </c>
      <c r="J71" s="802">
        <v>333802504</v>
      </c>
      <c r="K71" s="803"/>
      <c r="L71" s="800" t="s">
        <v>176</v>
      </c>
    </row>
    <row r="72" spans="1:12" ht="12.75">
      <c r="A72" s="804" t="s">
        <v>118</v>
      </c>
      <c r="B72" s="799"/>
      <c r="C72" s="799"/>
      <c r="D72" s="799">
        <v>7.98</v>
      </c>
      <c r="E72" s="799">
        <v>6.2</v>
      </c>
      <c r="H72" s="800" t="s">
        <v>176</v>
      </c>
      <c r="I72" s="801">
        <v>50000000</v>
      </c>
      <c r="J72" s="802">
        <v>326240880</v>
      </c>
      <c r="K72" s="803"/>
      <c r="L72" s="800" t="s">
        <v>177</v>
      </c>
    </row>
    <row r="73" spans="1:12" ht="12.75">
      <c r="A73" s="804" t="s">
        <v>121</v>
      </c>
      <c r="B73" s="799"/>
      <c r="C73" s="799"/>
      <c r="D73" s="799">
        <v>7.95</v>
      </c>
      <c r="E73" s="799">
        <v>5.9</v>
      </c>
      <c r="H73" s="800" t="s">
        <v>177</v>
      </c>
      <c r="I73" s="801">
        <v>34795151</v>
      </c>
      <c r="J73" s="802">
        <v>319009630</v>
      </c>
      <c r="K73" s="803"/>
      <c r="L73" s="800" t="s">
        <v>178</v>
      </c>
    </row>
    <row r="74" spans="1:12" ht="12.75">
      <c r="A74" s="804" t="s">
        <v>124</v>
      </c>
      <c r="B74" s="799"/>
      <c r="C74" s="799"/>
      <c r="D74" s="799">
        <v>7.83</v>
      </c>
      <c r="E74" s="799">
        <v>6.1</v>
      </c>
      <c r="H74" s="800" t="s">
        <v>178</v>
      </c>
      <c r="I74" s="801">
        <v>31649704</v>
      </c>
      <c r="J74" s="802">
        <v>420000000</v>
      </c>
      <c r="K74" s="803"/>
      <c r="L74" s="800" t="s">
        <v>179</v>
      </c>
    </row>
    <row r="75" spans="1:12" ht="12.75">
      <c r="A75" s="804"/>
      <c r="B75" s="799"/>
      <c r="C75" s="799"/>
      <c r="D75" s="799"/>
      <c r="E75" s="799"/>
      <c r="H75" s="800" t="s">
        <v>180</v>
      </c>
      <c r="I75" s="801">
        <v>115152781</v>
      </c>
      <c r="J75" s="802">
        <v>425000000</v>
      </c>
      <c r="K75" s="803"/>
      <c r="L75" s="800" t="s">
        <v>181</v>
      </c>
    </row>
    <row r="76" spans="1:12" ht="12.75">
      <c r="A76" s="804" t="s">
        <v>126</v>
      </c>
      <c r="B76" s="799"/>
      <c r="C76" s="799"/>
      <c r="D76" s="799">
        <v>7.91</v>
      </c>
      <c r="E76" s="799">
        <v>5.6</v>
      </c>
      <c r="H76" s="800" t="s">
        <v>181</v>
      </c>
      <c r="I76" s="801">
        <v>53652093</v>
      </c>
      <c r="J76" s="802">
        <v>300000000</v>
      </c>
      <c r="K76" s="803"/>
      <c r="L76" s="800" t="s">
        <v>182</v>
      </c>
    </row>
    <row r="77" spans="1:12" ht="12.75">
      <c r="A77" s="804" t="s">
        <v>128</v>
      </c>
      <c r="B77" s="799"/>
      <c r="C77" s="799"/>
      <c r="D77" s="799">
        <v>8.16</v>
      </c>
      <c r="E77" s="814">
        <v>4.8</v>
      </c>
      <c r="H77" s="800" t="s">
        <v>182</v>
      </c>
      <c r="I77" s="801">
        <v>120000000</v>
      </c>
      <c r="J77" s="802">
        <v>290000000</v>
      </c>
      <c r="K77" s="803"/>
      <c r="L77" s="800" t="s">
        <v>183</v>
      </c>
    </row>
    <row r="78" spans="8:12" ht="12.75">
      <c r="H78" s="800" t="s">
        <v>183</v>
      </c>
      <c r="I78" s="801">
        <v>130000000</v>
      </c>
      <c r="J78" s="802">
        <v>295000000</v>
      </c>
      <c r="K78" s="803"/>
      <c r="L78" s="800" t="s">
        <v>184</v>
      </c>
    </row>
    <row r="79" spans="8:12" ht="12.75">
      <c r="H79" s="800" t="s">
        <v>184</v>
      </c>
      <c r="I79" s="801">
        <v>150000000</v>
      </c>
      <c r="J79" s="802">
        <v>280000000</v>
      </c>
      <c r="K79" s="803"/>
      <c r="L79" s="800" t="s">
        <v>185</v>
      </c>
    </row>
    <row r="80" spans="1:12" ht="12.75">
      <c r="A80" s="804" t="s">
        <v>186</v>
      </c>
      <c r="B80" t="s">
        <v>43</v>
      </c>
      <c r="C80" t="s">
        <v>44</v>
      </c>
      <c r="D80" t="s">
        <v>45</v>
      </c>
      <c r="H80" s="800" t="s">
        <v>187</v>
      </c>
      <c r="I80" s="801">
        <v>140168818</v>
      </c>
      <c r="J80" s="802">
        <v>278178166</v>
      </c>
      <c r="K80" s="803"/>
      <c r="L80" s="800" t="s">
        <v>188</v>
      </c>
    </row>
    <row r="81" spans="1:12" ht="12.75">
      <c r="A81" s="817" t="s">
        <v>74</v>
      </c>
      <c r="B81"/>
      <c r="C81" s="799">
        <f>(204479592*0.0815+101509486*0.079+245457722*0.0815)/551446800*100</f>
        <v>8.103980381244392</v>
      </c>
      <c r="D81">
        <v>4.8</v>
      </c>
      <c r="H81" s="800" t="s">
        <v>188</v>
      </c>
      <c r="I81" s="801">
        <v>40000000</v>
      </c>
      <c r="J81" s="802">
        <v>520000000</v>
      </c>
      <c r="K81" s="803"/>
      <c r="L81" s="800" t="s">
        <v>189</v>
      </c>
    </row>
    <row r="82" spans="1:12" ht="12.75">
      <c r="A82" s="804" t="s">
        <v>116</v>
      </c>
      <c r="B82">
        <v>5.3</v>
      </c>
      <c r="C82" s="799">
        <f>(102168602*0.077+100000000*0.08+247156760*0.033)/449325362*100</f>
        <v>5.346494426014617</v>
      </c>
      <c r="D82">
        <v>4.7</v>
      </c>
      <c r="H82" s="800" t="s">
        <v>189</v>
      </c>
      <c r="I82" s="801">
        <v>40000000</v>
      </c>
      <c r="J82" s="802">
        <v>520000000</v>
      </c>
      <c r="K82" s="803"/>
      <c r="L82" s="800" t="s">
        <v>190</v>
      </c>
    </row>
    <row r="83" spans="1:12" ht="12.75">
      <c r="A83" s="804" t="s">
        <v>118</v>
      </c>
      <c r="B83">
        <v>5.3</v>
      </c>
      <c r="C83" s="799">
        <v>5.8</v>
      </c>
      <c r="D83">
        <v>4.5</v>
      </c>
      <c r="H83" s="800" t="s">
        <v>190</v>
      </c>
      <c r="I83" s="801">
        <v>343430031</v>
      </c>
      <c r="J83" s="802">
        <v>292260118</v>
      </c>
      <c r="K83" s="803"/>
      <c r="L83" s="800" t="s">
        <v>191</v>
      </c>
    </row>
    <row r="84" spans="1:12" ht="12.75">
      <c r="A84" s="804" t="s">
        <v>121</v>
      </c>
      <c r="B84"/>
      <c r="C84" s="799">
        <f>(110930000*0.059+100000000*0.061+200889864*0.059)/411819864*100</f>
        <v>5.94856492303635</v>
      </c>
      <c r="D84">
        <v>4.7</v>
      </c>
      <c r="H84" s="800" t="s">
        <v>191</v>
      </c>
      <c r="I84" s="801">
        <v>350000000</v>
      </c>
      <c r="J84" s="802">
        <v>272810904</v>
      </c>
      <c r="K84" s="803"/>
      <c r="L84" s="800" t="s">
        <v>192</v>
      </c>
    </row>
    <row r="85" spans="1:12" ht="12.75">
      <c r="A85" s="804" t="s">
        <v>124</v>
      </c>
      <c r="B85"/>
      <c r="C85" s="799">
        <f>(200000000*0.0605+200000000*0.0613+100551507*0.0613+111521728*0.0595+170000000*0.0595)/782073235*100</f>
        <v>6.044747228192766</v>
      </c>
      <c r="D85">
        <v>3.9</v>
      </c>
      <c r="H85" s="800" t="s">
        <v>193</v>
      </c>
      <c r="I85" s="801">
        <v>185865476</v>
      </c>
      <c r="J85" s="802">
        <v>255000000</v>
      </c>
      <c r="K85" s="803" t="s">
        <v>194</v>
      </c>
      <c r="L85" s="800" t="s">
        <v>195</v>
      </c>
    </row>
    <row r="86" spans="1:12" ht="12.75">
      <c r="A86" s="804" t="s">
        <v>126</v>
      </c>
      <c r="B86"/>
      <c r="C86" s="799">
        <f>(201027627*0.0605+201041260*0.0612+101058121*0.0615+112067115*0.0605+100000000*0.06)/715194168*100</f>
        <v>6.076815694126298</v>
      </c>
      <c r="D86">
        <v>3.6</v>
      </c>
      <c r="H86" s="800" t="s">
        <v>196</v>
      </c>
      <c r="I86" s="801">
        <v>137821076</v>
      </c>
      <c r="J86" s="802">
        <v>221920782</v>
      </c>
      <c r="K86" s="803"/>
      <c r="L86" s="800" t="s">
        <v>197</v>
      </c>
    </row>
    <row r="87" spans="1:12" ht="12.75">
      <c r="A87" s="804" t="s">
        <v>128</v>
      </c>
      <c r="B87"/>
      <c r="C87" s="799">
        <f>(202060623*0.0605+202052525*0.062+112067115*0.0605+100509589*0.0895)/616689852*100</f>
        <v>6.571795008960192</v>
      </c>
      <c r="D87">
        <v>4.3</v>
      </c>
      <c r="H87" s="800" t="s">
        <v>198</v>
      </c>
      <c r="I87" s="801">
        <v>124523945</v>
      </c>
      <c r="J87" s="802">
        <v>203893631</v>
      </c>
      <c r="K87" s="803"/>
      <c r="L87" s="800" t="s">
        <v>199</v>
      </c>
    </row>
    <row r="88" spans="8:12" ht="12.75">
      <c r="H88" s="800" t="s">
        <v>199</v>
      </c>
      <c r="I88" s="801">
        <v>116192613</v>
      </c>
      <c r="J88" s="802">
        <v>232095673</v>
      </c>
      <c r="K88" s="803"/>
      <c r="L88" s="800" t="s">
        <v>200</v>
      </c>
    </row>
    <row r="89" spans="8:12" ht="12.75">
      <c r="H89" s="800" t="s">
        <v>200</v>
      </c>
      <c r="I89" s="801">
        <v>154240869</v>
      </c>
      <c r="J89" s="802">
        <v>222634560</v>
      </c>
      <c r="K89" s="803"/>
      <c r="L89" s="800" t="s">
        <v>201</v>
      </c>
    </row>
    <row r="90" spans="8:12" ht="12.75">
      <c r="H90" s="800" t="s">
        <v>202</v>
      </c>
      <c r="I90" s="801">
        <v>143911233</v>
      </c>
      <c r="J90" s="802">
        <v>223188322</v>
      </c>
      <c r="K90" s="803"/>
      <c r="L90" s="800" t="s">
        <v>203</v>
      </c>
    </row>
    <row r="91" spans="8:12" ht="12.75">
      <c r="H91" s="800" t="s">
        <v>203</v>
      </c>
      <c r="I91" s="801">
        <v>98415351</v>
      </c>
      <c r="J91" s="802">
        <v>206805930</v>
      </c>
      <c r="K91" s="803"/>
      <c r="L91" s="800" t="s">
        <v>204</v>
      </c>
    </row>
    <row r="92" spans="8:12" ht="12.75">
      <c r="H92" s="800" t="s">
        <v>205</v>
      </c>
      <c r="I92" s="801">
        <v>82558680</v>
      </c>
      <c r="J92" s="802">
        <v>198128753</v>
      </c>
      <c r="K92" s="803"/>
      <c r="L92" s="800" t="s">
        <v>206</v>
      </c>
    </row>
    <row r="93" spans="8:12" ht="12.75">
      <c r="H93" s="800" t="s">
        <v>207</v>
      </c>
      <c r="I93" s="801">
        <v>65469240</v>
      </c>
      <c r="J93" s="802">
        <v>348157944</v>
      </c>
      <c r="K93" s="803"/>
      <c r="L93" s="800" t="s">
        <v>208</v>
      </c>
    </row>
    <row r="94" spans="8:12" ht="12.75">
      <c r="H94" s="800" t="s">
        <v>209</v>
      </c>
      <c r="I94" s="801">
        <v>59503795</v>
      </c>
      <c r="J94" s="802">
        <v>355916617</v>
      </c>
      <c r="K94" s="803"/>
      <c r="L94" s="800" t="s">
        <v>210</v>
      </c>
    </row>
    <row r="95" spans="8:12" ht="12.75">
      <c r="H95" s="800" t="s">
        <v>211</v>
      </c>
      <c r="I95" s="801">
        <v>29316465</v>
      </c>
      <c r="J95" s="802">
        <v>364972662</v>
      </c>
      <c r="K95" s="803"/>
      <c r="L95" s="800" t="s">
        <v>211</v>
      </c>
    </row>
    <row r="96" spans="8:12" ht="12.75">
      <c r="H96" s="800" t="s">
        <v>212</v>
      </c>
      <c r="I96" s="801">
        <v>400000000</v>
      </c>
      <c r="J96" s="802">
        <v>359987097</v>
      </c>
      <c r="K96" s="803"/>
      <c r="L96" s="800" t="s">
        <v>212</v>
      </c>
    </row>
    <row r="97" spans="8:12" ht="12.75">
      <c r="H97" s="800" t="s">
        <v>213</v>
      </c>
      <c r="I97" s="801">
        <v>400000000</v>
      </c>
      <c r="J97" s="802">
        <v>302156417</v>
      </c>
      <c r="K97" s="803"/>
      <c r="L97" s="800" t="s">
        <v>213</v>
      </c>
    </row>
    <row r="98" spans="8:12" ht="12.75">
      <c r="H98" s="800" t="s">
        <v>214</v>
      </c>
      <c r="I98" s="801">
        <v>192686227</v>
      </c>
      <c r="J98" s="802">
        <v>252446187</v>
      </c>
      <c r="K98" s="803"/>
      <c r="L98" s="800" t="s">
        <v>214</v>
      </c>
    </row>
    <row r="99" spans="8:12" ht="12.75">
      <c r="H99" s="800" t="s">
        <v>215</v>
      </c>
      <c r="I99" s="801">
        <v>182414362</v>
      </c>
      <c r="J99" s="802">
        <v>250914903</v>
      </c>
      <c r="K99" s="803"/>
      <c r="L99" s="800" t="s">
        <v>216</v>
      </c>
    </row>
    <row r="100" spans="8:12" ht="12.75">
      <c r="H100" s="800" t="s">
        <v>217</v>
      </c>
      <c r="I100" s="801">
        <v>164684179</v>
      </c>
      <c r="J100" s="802">
        <v>160313065</v>
      </c>
      <c r="K100" s="803"/>
      <c r="L100" s="800" t="s">
        <v>218</v>
      </c>
    </row>
    <row r="101" spans="8:12" ht="12.75">
      <c r="H101" s="800" t="s">
        <v>219</v>
      </c>
      <c r="I101" s="801">
        <v>150000000</v>
      </c>
      <c r="J101" s="802">
        <v>152542357</v>
      </c>
      <c r="K101" s="803"/>
      <c r="L101" s="800" t="s">
        <v>219</v>
      </c>
    </row>
    <row r="102" spans="8:12" ht="12.75">
      <c r="H102" s="800" t="s">
        <v>220</v>
      </c>
      <c r="I102" s="801">
        <v>132267816</v>
      </c>
      <c r="J102" s="802">
        <v>211646717</v>
      </c>
      <c r="K102" s="803"/>
      <c r="L102" s="800" t="s">
        <v>221</v>
      </c>
    </row>
    <row r="103" spans="8:12" ht="12.75">
      <c r="H103" s="800" t="s">
        <v>222</v>
      </c>
      <c r="I103" s="801">
        <v>100000000</v>
      </c>
      <c r="J103" s="802">
        <v>500000000</v>
      </c>
      <c r="K103" s="803"/>
      <c r="L103" s="800" t="s">
        <v>222</v>
      </c>
    </row>
    <row r="104" spans="8:12" ht="12.75">
      <c r="H104" s="800" t="s">
        <v>223</v>
      </c>
      <c r="I104" s="801">
        <v>100000000</v>
      </c>
      <c r="J104" s="802">
        <v>1862114</v>
      </c>
      <c r="K104" s="803"/>
      <c r="L104" s="800" t="s">
        <v>224</v>
      </c>
    </row>
    <row r="105" spans="8:12" ht="12.75">
      <c r="H105" s="800" t="s">
        <v>225</v>
      </c>
      <c r="I105" s="801">
        <v>130213491</v>
      </c>
      <c r="J105" s="802">
        <v>282348485</v>
      </c>
      <c r="K105" s="803" t="s">
        <v>226</v>
      </c>
      <c r="L105" s="800" t="s">
        <v>227</v>
      </c>
    </row>
    <row r="106" spans="8:12" ht="12.75">
      <c r="H106" s="800" t="s">
        <v>227</v>
      </c>
      <c r="I106" s="801">
        <v>66227544</v>
      </c>
      <c r="J106" s="802">
        <v>290000000</v>
      </c>
      <c r="K106" s="803"/>
      <c r="L106" s="800" t="s">
        <v>228</v>
      </c>
    </row>
    <row r="107" spans="8:12" ht="12.75">
      <c r="H107" s="800" t="s">
        <v>228</v>
      </c>
      <c r="I107" s="801">
        <v>142800516</v>
      </c>
      <c r="J107" s="802">
        <v>276151120</v>
      </c>
      <c r="K107" s="803"/>
      <c r="L107" s="800" t="s">
        <v>229</v>
      </c>
    </row>
    <row r="108" spans="8:12" ht="12.75">
      <c r="H108" s="800" t="s">
        <v>229</v>
      </c>
      <c r="I108" s="801">
        <v>110810345</v>
      </c>
      <c r="J108" s="802">
        <v>281772586</v>
      </c>
      <c r="K108" s="803"/>
      <c r="L108" s="800" t="s">
        <v>230</v>
      </c>
    </row>
    <row r="109" spans="8:12" ht="12.75">
      <c r="H109" s="800" t="s">
        <v>231</v>
      </c>
      <c r="I109" s="801">
        <v>141641348</v>
      </c>
      <c r="J109" s="802">
        <v>309620233</v>
      </c>
      <c r="K109" s="803"/>
      <c r="L109" s="800" t="s">
        <v>232</v>
      </c>
    </row>
    <row r="110" spans="8:12" ht="12.75">
      <c r="H110" s="800" t="s">
        <v>232</v>
      </c>
      <c r="I110" s="801">
        <v>133297459</v>
      </c>
      <c r="J110" s="802">
        <v>289750154</v>
      </c>
      <c r="K110" s="803"/>
      <c r="L110" s="800" t="s">
        <v>233</v>
      </c>
    </row>
    <row r="111" spans="8:12" ht="12.75">
      <c r="H111" s="800" t="s">
        <v>233</v>
      </c>
      <c r="I111" s="801">
        <v>140000000</v>
      </c>
      <c r="J111" s="802">
        <v>269199753</v>
      </c>
      <c r="K111" s="803"/>
      <c r="L111" s="800" t="s">
        <v>234</v>
      </c>
    </row>
    <row r="112" spans="8:12" ht="12.75">
      <c r="H112" s="800" t="s">
        <v>234</v>
      </c>
      <c r="I112" s="801">
        <v>140000000</v>
      </c>
      <c r="J112" s="802">
        <v>261838264</v>
      </c>
      <c r="K112" s="803"/>
      <c r="L112" s="800" t="s">
        <v>235</v>
      </c>
    </row>
    <row r="113" spans="8:12" ht="12.75">
      <c r="H113" s="800" t="s">
        <v>235</v>
      </c>
      <c r="I113" s="801">
        <v>159904251</v>
      </c>
      <c r="J113" s="802">
        <v>233469623</v>
      </c>
      <c r="K113" s="803"/>
      <c r="L113" s="800" t="s">
        <v>236</v>
      </c>
    </row>
    <row r="114" spans="8:12" ht="12.75">
      <c r="H114" s="800" t="s">
        <v>237</v>
      </c>
      <c r="I114" s="801">
        <v>139109286</v>
      </c>
      <c r="J114" s="802">
        <v>237228763</v>
      </c>
      <c r="K114" s="803"/>
      <c r="L114" s="800" t="s">
        <v>238</v>
      </c>
    </row>
    <row r="115" spans="7:12" ht="12.75">
      <c r="G115"/>
      <c r="H115" s="800" t="s">
        <v>238</v>
      </c>
      <c r="I115" s="801">
        <v>53421043</v>
      </c>
      <c r="J115" s="802">
        <v>229839203</v>
      </c>
      <c r="K115" s="803"/>
      <c r="L115" s="800" t="s">
        <v>239</v>
      </c>
    </row>
    <row r="116" spans="7:12" ht="12.75">
      <c r="G116"/>
      <c r="H116" s="800" t="s">
        <v>239</v>
      </c>
      <c r="I116" s="801">
        <v>94835495</v>
      </c>
      <c r="J116" s="802">
        <v>223385379</v>
      </c>
      <c r="K116" s="803"/>
      <c r="L116" s="800" t="s">
        <v>240</v>
      </c>
    </row>
    <row r="117" spans="7:12" ht="12.75">
      <c r="G117"/>
      <c r="H117" s="800" t="s">
        <v>240</v>
      </c>
      <c r="I117" s="801">
        <v>94231088</v>
      </c>
      <c r="J117" s="802">
        <v>224429031</v>
      </c>
      <c r="K117" s="803"/>
      <c r="L117" s="800" t="s">
        <v>241</v>
      </c>
    </row>
    <row r="118" spans="7:12" ht="12.75">
      <c r="G118"/>
      <c r="H118" s="818" t="s">
        <v>241</v>
      </c>
      <c r="I118" s="801">
        <v>143076925</v>
      </c>
      <c r="J118" s="802">
        <v>0</v>
      </c>
      <c r="K118" s="803"/>
      <c r="L118" s="818" t="s">
        <v>242</v>
      </c>
    </row>
    <row r="119" spans="7:12" ht="12.75">
      <c r="G119"/>
      <c r="H119" s="800" t="s">
        <v>243</v>
      </c>
      <c r="I119" s="801">
        <v>44430152</v>
      </c>
      <c r="J119" s="802">
        <v>248126365</v>
      </c>
      <c r="K119" s="803"/>
      <c r="L119" s="800" t="s">
        <v>244</v>
      </c>
    </row>
    <row r="120" spans="7:12" ht="12.75">
      <c r="G120"/>
      <c r="H120" s="800" t="s">
        <v>244</v>
      </c>
      <c r="I120" s="801">
        <v>72909065</v>
      </c>
      <c r="J120" s="802">
        <v>211374906</v>
      </c>
      <c r="K120" s="803"/>
      <c r="L120" s="800" t="s">
        <v>245</v>
      </c>
    </row>
    <row r="121" spans="7:12" ht="12.75">
      <c r="G121"/>
      <c r="H121" s="800" t="s">
        <v>245</v>
      </c>
      <c r="I121" s="801">
        <v>76067452</v>
      </c>
      <c r="J121" s="802">
        <v>196035159</v>
      </c>
      <c r="K121" s="803"/>
      <c r="L121" s="800" t="s">
        <v>246</v>
      </c>
    </row>
    <row r="122" spans="7:12" ht="12.75">
      <c r="G122"/>
      <c r="H122" s="800" t="s">
        <v>246</v>
      </c>
      <c r="I122" s="819">
        <v>251811262</v>
      </c>
      <c r="J122" s="820">
        <v>164143386</v>
      </c>
      <c r="K122" s="803"/>
      <c r="L122" s="800" t="s">
        <v>247</v>
      </c>
    </row>
    <row r="123" spans="7:12" ht="12.75">
      <c r="G123"/>
      <c r="H123" s="800" t="s">
        <v>247</v>
      </c>
      <c r="I123" s="801">
        <v>236171144</v>
      </c>
      <c r="J123" s="802">
        <v>800000</v>
      </c>
      <c r="K123" s="803"/>
      <c r="L123" s="800" t="s">
        <v>248</v>
      </c>
    </row>
    <row r="124" spans="7:12" ht="12.75">
      <c r="G124"/>
      <c r="H124" s="800" t="s">
        <v>249</v>
      </c>
      <c r="I124" s="801">
        <v>200000000</v>
      </c>
      <c r="J124" s="802">
        <v>100000000</v>
      </c>
      <c r="K124" s="803"/>
      <c r="L124" s="800" t="s">
        <v>250</v>
      </c>
    </row>
    <row r="125" spans="7:12" ht="12.75">
      <c r="G125"/>
      <c r="H125" s="800" t="s">
        <v>250</v>
      </c>
      <c r="I125" s="801">
        <v>200000000</v>
      </c>
      <c r="J125" s="802">
        <v>100000000</v>
      </c>
      <c r="K125" s="803"/>
      <c r="L125" s="800" t="s">
        <v>251</v>
      </c>
    </row>
    <row r="126" spans="7:12" ht="12.75">
      <c r="G126"/>
      <c r="H126" s="800" t="s">
        <v>251</v>
      </c>
      <c r="I126" s="801">
        <v>0</v>
      </c>
      <c r="J126" s="802">
        <v>144892785</v>
      </c>
      <c r="K126" s="803"/>
      <c r="L126" s="800" t="s">
        <v>252</v>
      </c>
    </row>
    <row r="127" spans="7:12" ht="12.75">
      <c r="G127"/>
      <c r="H127" s="800" t="s">
        <v>252</v>
      </c>
      <c r="I127" s="801">
        <v>70000000</v>
      </c>
      <c r="J127" s="821">
        <v>183448661</v>
      </c>
      <c r="K127" s="822" t="s">
        <v>130</v>
      </c>
      <c r="L127" s="823" t="s">
        <v>253</v>
      </c>
    </row>
    <row r="128" spans="7:12" ht="12.75">
      <c r="G128"/>
      <c r="H128" s="823" t="s">
        <v>253</v>
      </c>
      <c r="I128" s="821">
        <v>70000000</v>
      </c>
      <c r="J128" s="821">
        <v>199722387</v>
      </c>
      <c r="K128" s="822"/>
      <c r="L128" s="823" t="s">
        <v>254</v>
      </c>
    </row>
    <row r="129" spans="7:12" ht="12.75">
      <c r="G129"/>
      <c r="H129" s="823" t="s">
        <v>254</v>
      </c>
      <c r="I129" s="821">
        <v>54275901</v>
      </c>
      <c r="J129" s="821">
        <v>176737427</v>
      </c>
      <c r="K129" s="822"/>
      <c r="L129" s="823" t="s">
        <v>255</v>
      </c>
    </row>
    <row r="130" spans="7:12" ht="12.75">
      <c r="G130"/>
      <c r="H130" s="823" t="s">
        <v>255</v>
      </c>
      <c r="I130" s="821">
        <v>0</v>
      </c>
      <c r="J130" s="821">
        <v>187762567</v>
      </c>
      <c r="K130" s="822"/>
      <c r="L130" s="823" t="s">
        <v>256</v>
      </c>
    </row>
    <row r="131" spans="7:12" ht="12.75">
      <c r="G131"/>
      <c r="H131" s="823" t="s">
        <v>256</v>
      </c>
      <c r="I131" s="821">
        <v>207534070</v>
      </c>
      <c r="J131" s="821">
        <v>177855879</v>
      </c>
      <c r="K131" s="822"/>
      <c r="L131" s="823" t="s">
        <v>257</v>
      </c>
    </row>
    <row r="132" spans="7:12" ht="12.75">
      <c r="G132"/>
      <c r="H132" s="823" t="s">
        <v>257</v>
      </c>
      <c r="I132" s="821">
        <v>201496719</v>
      </c>
      <c r="J132" s="821">
        <v>159746551</v>
      </c>
      <c r="K132" s="822"/>
      <c r="L132" s="823" t="s">
        <v>258</v>
      </c>
    </row>
    <row r="133" spans="7:12" ht="12.75">
      <c r="G133"/>
      <c r="H133" s="823" t="s">
        <v>258</v>
      </c>
      <c r="I133" s="821">
        <v>199297853</v>
      </c>
      <c r="J133" s="821">
        <v>150000000</v>
      </c>
      <c r="K133" s="822"/>
      <c r="L133" s="823" t="s">
        <v>259</v>
      </c>
    </row>
    <row r="134" spans="7:12" ht="12.75">
      <c r="G134"/>
      <c r="H134" s="823" t="s">
        <v>259</v>
      </c>
      <c r="I134" s="821">
        <v>202418216</v>
      </c>
      <c r="J134" s="821">
        <v>156733157</v>
      </c>
      <c r="K134" s="822"/>
      <c r="L134" s="823" t="s">
        <v>260</v>
      </c>
    </row>
    <row r="135" spans="7:12" ht="12.75">
      <c r="G135"/>
      <c r="H135" s="823" t="s">
        <v>260</v>
      </c>
      <c r="I135" s="821">
        <v>191283458</v>
      </c>
      <c r="J135" s="821">
        <v>146398763</v>
      </c>
      <c r="K135" s="822"/>
      <c r="L135" s="823" t="s">
        <v>261</v>
      </c>
    </row>
    <row r="136" spans="7:12" ht="12.75">
      <c r="G136"/>
      <c r="H136" s="823" t="s">
        <v>261</v>
      </c>
      <c r="I136" s="821">
        <v>160672304</v>
      </c>
      <c r="J136" s="821">
        <v>133306016</v>
      </c>
      <c r="K136" s="822"/>
      <c r="L136" s="823" t="s">
        <v>262</v>
      </c>
    </row>
    <row r="137" spans="7:12" ht="12.75">
      <c r="G137"/>
      <c r="H137" s="823" t="s">
        <v>262</v>
      </c>
      <c r="I137" s="821">
        <v>129288364</v>
      </c>
      <c r="J137" s="821">
        <v>150000000</v>
      </c>
      <c r="K137" s="822"/>
      <c r="L137" s="823" t="s">
        <v>263</v>
      </c>
    </row>
    <row r="138" spans="7:12" ht="12.75">
      <c r="G138"/>
      <c r="H138" s="823" t="s">
        <v>263</v>
      </c>
      <c r="I138" s="821">
        <v>194705012</v>
      </c>
      <c r="J138" s="821">
        <v>146974622</v>
      </c>
      <c r="K138" s="822"/>
      <c r="L138" s="823" t="s">
        <v>264</v>
      </c>
    </row>
    <row r="139" spans="7:12" ht="12.75">
      <c r="G139"/>
      <c r="H139" s="823" t="s">
        <v>264</v>
      </c>
      <c r="I139" s="821">
        <v>181526425</v>
      </c>
      <c r="J139" s="821">
        <v>137479744</v>
      </c>
      <c r="K139" s="822"/>
      <c r="L139" s="823" t="s">
        <v>265</v>
      </c>
    </row>
    <row r="140" spans="7:12" ht="12.75">
      <c r="G140"/>
      <c r="H140" s="823" t="s">
        <v>265</v>
      </c>
      <c r="I140" s="821">
        <v>331592347</v>
      </c>
      <c r="J140" s="821">
        <v>66350575</v>
      </c>
      <c r="K140" s="822"/>
      <c r="L140" s="823" t="s">
        <v>266</v>
      </c>
    </row>
    <row r="141" spans="7:12" ht="12.75">
      <c r="G141"/>
      <c r="H141" s="823" t="s">
        <v>266</v>
      </c>
      <c r="I141" s="821">
        <v>297353991</v>
      </c>
      <c r="J141" s="821">
        <v>106755782</v>
      </c>
      <c r="K141" s="822"/>
      <c r="L141" s="823" t="s">
        <v>267</v>
      </c>
    </row>
    <row r="142" spans="7:12" ht="12.75">
      <c r="G142"/>
      <c r="H142" s="823" t="s">
        <v>267</v>
      </c>
      <c r="I142" s="821">
        <v>50000000</v>
      </c>
      <c r="J142" s="821">
        <v>100000000</v>
      </c>
      <c r="K142" s="822"/>
      <c r="L142" s="823" t="s">
        <v>268</v>
      </c>
    </row>
    <row r="143" spans="7:12" ht="12.75">
      <c r="G143"/>
      <c r="H143" s="824" t="s">
        <v>269</v>
      </c>
      <c r="I143" s="821">
        <v>50000000</v>
      </c>
      <c r="J143" s="821"/>
      <c r="K143" s="822"/>
      <c r="L143" s="823"/>
    </row>
    <row r="144" spans="7:12" ht="12.75">
      <c r="G144"/>
      <c r="H144" s="823" t="s">
        <v>268</v>
      </c>
      <c r="I144" s="821">
        <v>40712181</v>
      </c>
      <c r="J144" s="821">
        <v>102995685</v>
      </c>
      <c r="K144" s="822"/>
      <c r="L144" s="823" t="s">
        <v>270</v>
      </c>
    </row>
    <row r="145" spans="7:12" ht="12.75">
      <c r="G145"/>
      <c r="H145" s="823" t="s">
        <v>270</v>
      </c>
      <c r="I145" s="821">
        <v>0</v>
      </c>
      <c r="J145" s="821">
        <v>92780635</v>
      </c>
      <c r="K145" s="822"/>
      <c r="L145" s="823" t="s">
        <v>271</v>
      </c>
    </row>
    <row r="146" spans="7:12" ht="12.75">
      <c r="G146"/>
      <c r="H146" s="823" t="s">
        <v>271</v>
      </c>
      <c r="I146" s="821">
        <v>0</v>
      </c>
      <c r="J146" s="821">
        <v>239967145</v>
      </c>
      <c r="K146" s="822"/>
      <c r="L146" s="823" t="s">
        <v>272</v>
      </c>
    </row>
    <row r="147" spans="7:12" ht="12.75">
      <c r="G147"/>
      <c r="H147" s="823" t="s">
        <v>272</v>
      </c>
      <c r="I147" s="821">
        <v>0</v>
      </c>
      <c r="J147" s="821">
        <v>237457672</v>
      </c>
      <c r="K147" s="822"/>
      <c r="L147" s="823" t="s">
        <v>273</v>
      </c>
    </row>
    <row r="148" spans="7:12" ht="12.75">
      <c r="G148"/>
      <c r="H148" s="823" t="s">
        <v>273</v>
      </c>
      <c r="I148" s="821">
        <v>15480879</v>
      </c>
      <c r="J148" s="821">
        <v>289062493</v>
      </c>
      <c r="K148" s="822" t="s">
        <v>274</v>
      </c>
      <c r="L148" s="823" t="s">
        <v>275</v>
      </c>
    </row>
    <row r="149" spans="7:12" ht="12.75">
      <c r="G149"/>
      <c r="H149" s="823" t="s">
        <v>275</v>
      </c>
      <c r="I149" s="821">
        <v>102559589</v>
      </c>
      <c r="J149" s="821">
        <v>290339799</v>
      </c>
      <c r="K149" s="822"/>
      <c r="L149" s="823" t="s">
        <v>276</v>
      </c>
    </row>
    <row r="150" spans="7:12" ht="12.75">
      <c r="G150"/>
      <c r="H150" s="823" t="s">
        <v>276</v>
      </c>
      <c r="I150" s="821">
        <v>16859991</v>
      </c>
      <c r="J150" s="821">
        <v>40000000</v>
      </c>
      <c r="K150" s="822"/>
      <c r="L150" s="823" t="s">
        <v>277</v>
      </c>
    </row>
    <row r="151" spans="7:12" ht="12.75">
      <c r="G151"/>
      <c r="H151" s="823" t="s">
        <v>277</v>
      </c>
      <c r="I151" s="821">
        <v>0</v>
      </c>
      <c r="J151" s="821">
        <v>30658600</v>
      </c>
      <c r="K151" s="822"/>
      <c r="L151" s="823" t="s">
        <v>278</v>
      </c>
    </row>
    <row r="152" spans="7:12" ht="12.75">
      <c r="G152"/>
      <c r="H152" s="823" t="s">
        <v>278</v>
      </c>
      <c r="I152" s="821">
        <v>51113868</v>
      </c>
      <c r="J152" s="821">
        <v>26729990</v>
      </c>
      <c r="K152" s="822"/>
      <c r="L152" s="823" t="s">
        <v>279</v>
      </c>
    </row>
    <row r="153" spans="7:12" ht="12.75">
      <c r="G153"/>
      <c r="H153" s="823" t="s">
        <v>279</v>
      </c>
      <c r="I153" s="821">
        <v>90000000</v>
      </c>
      <c r="J153" s="821">
        <v>22749817</v>
      </c>
      <c r="K153" s="822"/>
      <c r="L153" s="823" t="s">
        <v>280</v>
      </c>
    </row>
    <row r="154" spans="7:12" ht="12.75">
      <c r="G154"/>
      <c r="H154" s="823" t="s">
        <v>280</v>
      </c>
      <c r="I154" s="821">
        <v>86706266</v>
      </c>
      <c r="J154" s="821">
        <v>47026898</v>
      </c>
      <c r="K154" s="822"/>
      <c r="L154" s="823" t="s">
        <v>281</v>
      </c>
    </row>
    <row r="155" spans="7:12" ht="12.75">
      <c r="G155"/>
      <c r="H155" s="823" t="s">
        <v>281</v>
      </c>
      <c r="I155" s="821">
        <v>78445112</v>
      </c>
      <c r="J155" s="821">
        <v>168737082</v>
      </c>
      <c r="K155" s="822"/>
      <c r="L155" s="823" t="s">
        <v>282</v>
      </c>
    </row>
    <row r="156" spans="7:12" ht="12.75">
      <c r="G156"/>
      <c r="H156" s="823" t="s">
        <v>282</v>
      </c>
      <c r="I156" s="821">
        <v>86699117</v>
      </c>
      <c r="J156" s="821">
        <v>148571893</v>
      </c>
      <c r="K156" s="822"/>
      <c r="L156" s="823" t="s">
        <v>283</v>
      </c>
    </row>
    <row r="157" spans="7:12" ht="12.75">
      <c r="G157"/>
      <c r="H157" s="823" t="s">
        <v>283</v>
      </c>
      <c r="I157" s="821">
        <v>280610575</v>
      </c>
      <c r="J157" s="821">
        <v>140655534</v>
      </c>
      <c r="K157" s="822"/>
      <c r="L157" s="823" t="s">
        <v>284</v>
      </c>
    </row>
    <row r="158" spans="7:12" ht="12.75">
      <c r="G158"/>
      <c r="H158" s="823" t="s">
        <v>284</v>
      </c>
      <c r="I158" s="821">
        <v>50000000</v>
      </c>
      <c r="J158" s="821">
        <v>100963135</v>
      </c>
      <c r="K158" s="822"/>
      <c r="L158" s="823" t="s">
        <v>285</v>
      </c>
    </row>
    <row r="159" spans="7:12" ht="12.75">
      <c r="G159"/>
      <c r="H159" s="823" t="s">
        <v>285</v>
      </c>
      <c r="I159" s="821">
        <v>50000000</v>
      </c>
      <c r="J159" s="821">
        <v>96105817</v>
      </c>
      <c r="K159" s="822"/>
      <c r="L159" s="823" t="s">
        <v>286</v>
      </c>
    </row>
    <row r="160" spans="7:12" ht="12.75">
      <c r="G160"/>
      <c r="H160" s="823" t="s">
        <v>286</v>
      </c>
      <c r="I160" s="821">
        <v>49711876</v>
      </c>
      <c r="J160" s="821">
        <v>56845700</v>
      </c>
      <c r="K160" s="822"/>
      <c r="L160" s="823" t="s">
        <v>287</v>
      </c>
    </row>
    <row r="161" spans="7:12" ht="12.75">
      <c r="G161"/>
      <c r="H161" s="823" t="s">
        <v>287</v>
      </c>
      <c r="I161" s="821">
        <v>44732190</v>
      </c>
      <c r="J161" s="821">
        <v>50432457</v>
      </c>
      <c r="K161" s="822"/>
      <c r="L161" s="823" t="s">
        <v>288</v>
      </c>
    </row>
    <row r="162" spans="7:12" ht="12.75">
      <c r="G162"/>
      <c r="H162" s="823" t="s">
        <v>288</v>
      </c>
      <c r="I162" s="821">
        <v>68026299</v>
      </c>
      <c r="J162" s="821">
        <v>23197002</v>
      </c>
      <c r="K162" s="822"/>
      <c r="L162" s="823" t="s">
        <v>289</v>
      </c>
    </row>
    <row r="163" spans="7:12" ht="12.75">
      <c r="G163"/>
      <c r="H163" s="823" t="s">
        <v>289</v>
      </c>
      <c r="I163" s="821">
        <v>30000000</v>
      </c>
      <c r="J163" s="821">
        <v>40000000</v>
      </c>
      <c r="K163" s="822"/>
      <c r="L163" s="823" t="s">
        <v>290</v>
      </c>
    </row>
    <row r="164" spans="7:12" ht="12.75">
      <c r="G164"/>
      <c r="H164" s="823" t="s">
        <v>290</v>
      </c>
      <c r="I164" s="821">
        <v>16968433</v>
      </c>
      <c r="J164" s="821">
        <v>62664318</v>
      </c>
      <c r="K164" s="822"/>
      <c r="L164" s="823" t="s">
        <v>291</v>
      </c>
    </row>
    <row r="165" spans="7:12" ht="12.75">
      <c r="G165"/>
      <c r="H165" s="823" t="s">
        <v>291</v>
      </c>
      <c r="I165" s="821">
        <v>22078621</v>
      </c>
      <c r="J165" s="821">
        <v>58127111</v>
      </c>
      <c r="K165" s="822"/>
      <c r="L165" s="823" t="s">
        <v>292</v>
      </c>
    </row>
    <row r="166" spans="7:12" ht="12.75">
      <c r="G166"/>
      <c r="H166" s="823" t="s">
        <v>292</v>
      </c>
      <c r="I166" s="821">
        <v>3267605</v>
      </c>
      <c r="J166" s="821">
        <v>54996524</v>
      </c>
      <c r="K166" s="822"/>
      <c r="L166" s="823" t="s">
        <v>293</v>
      </c>
    </row>
    <row r="167" spans="7:12" ht="12.75">
      <c r="G167"/>
      <c r="H167" s="823" t="s">
        <v>293</v>
      </c>
      <c r="I167" s="821">
        <v>146175553</v>
      </c>
      <c r="J167" s="821">
        <v>43710924</v>
      </c>
      <c r="K167" s="822"/>
      <c r="L167" s="823" t="s">
        <v>294</v>
      </c>
    </row>
    <row r="168" spans="7:12" ht="12.75">
      <c r="G168"/>
      <c r="H168" s="823" t="s">
        <v>294</v>
      </c>
      <c r="I168" s="821">
        <v>600000000</v>
      </c>
      <c r="J168" s="821">
        <v>270000000</v>
      </c>
      <c r="K168" s="822"/>
      <c r="L168" s="823" t="s">
        <v>295</v>
      </c>
    </row>
    <row r="169" spans="7:12" ht="12.75">
      <c r="G169"/>
      <c r="H169" s="823" t="s">
        <v>295</v>
      </c>
      <c r="I169" s="821">
        <v>600000000</v>
      </c>
      <c r="J169" s="821">
        <v>295454409</v>
      </c>
      <c r="K169" s="822"/>
      <c r="L169" s="823" t="s">
        <v>296</v>
      </c>
    </row>
    <row r="170" spans="7:12" ht="12.75">
      <c r="G170"/>
      <c r="H170" s="823" t="s">
        <v>296</v>
      </c>
      <c r="I170" s="821">
        <v>603528162</v>
      </c>
      <c r="J170" s="821">
        <v>371885637</v>
      </c>
      <c r="K170" s="822"/>
      <c r="L170" s="823" t="s">
        <v>297</v>
      </c>
    </row>
    <row r="171" spans="7:12" ht="12.75">
      <c r="G171"/>
      <c r="H171" s="823" t="s">
        <v>297</v>
      </c>
      <c r="I171" s="821">
        <v>607060749</v>
      </c>
      <c r="J171" s="821">
        <v>171932919</v>
      </c>
      <c r="K171" s="822" t="s">
        <v>298</v>
      </c>
      <c r="L171" s="823" t="s">
        <v>299</v>
      </c>
    </row>
    <row r="172" spans="7:12" ht="12.75">
      <c r="G172"/>
      <c r="H172" s="823" t="s">
        <v>299</v>
      </c>
      <c r="I172" s="821">
        <v>382816952</v>
      </c>
      <c r="J172" s="821">
        <v>156907101</v>
      </c>
      <c r="K172" s="822"/>
      <c r="L172" s="823" t="s">
        <v>300</v>
      </c>
    </row>
    <row r="173" spans="7:12" ht="12.75">
      <c r="G173"/>
      <c r="H173" s="823" t="s">
        <v>300</v>
      </c>
      <c r="I173" s="821">
        <v>168006912</v>
      </c>
      <c r="J173" s="821">
        <v>153579618</v>
      </c>
      <c r="K173" s="822"/>
      <c r="L173" s="823" t="s">
        <v>301</v>
      </c>
    </row>
    <row r="174" spans="7:12" ht="12.75">
      <c r="G174"/>
      <c r="H174" s="823" t="s">
        <v>301</v>
      </c>
      <c r="I174" s="821">
        <v>150000000</v>
      </c>
      <c r="J174" s="821">
        <v>161520606</v>
      </c>
      <c r="K174" s="822"/>
      <c r="L174" s="823" t="s">
        <v>302</v>
      </c>
    </row>
    <row r="175" spans="7:12" ht="12.75">
      <c r="G175"/>
      <c r="H175" s="823" t="s">
        <v>302</v>
      </c>
      <c r="I175" s="821">
        <v>156455234</v>
      </c>
      <c r="J175" s="821">
        <v>120452151</v>
      </c>
      <c r="K175" s="822"/>
      <c r="L175" s="823" t="s">
        <v>303</v>
      </c>
    </row>
    <row r="176" spans="7:12" ht="12.75">
      <c r="G176"/>
      <c r="H176" s="823" t="s">
        <v>303</v>
      </c>
      <c r="I176" s="821">
        <v>130107695</v>
      </c>
      <c r="J176" s="821">
        <v>97682203</v>
      </c>
      <c r="K176" s="822"/>
      <c r="L176" s="823" t="s">
        <v>304</v>
      </c>
    </row>
    <row r="177" spans="7:12" ht="12.75">
      <c r="G177"/>
      <c r="H177" s="823" t="s">
        <v>304</v>
      </c>
      <c r="I177" s="821">
        <v>122041594</v>
      </c>
      <c r="J177" s="821">
        <v>76063081</v>
      </c>
      <c r="K177" s="822"/>
      <c r="L177" s="823" t="s">
        <v>305</v>
      </c>
    </row>
    <row r="178" spans="7:12" ht="12.75">
      <c r="G178"/>
      <c r="H178" s="823" t="s">
        <v>305</v>
      </c>
      <c r="I178" s="821">
        <v>185561326</v>
      </c>
      <c r="J178" s="821">
        <v>237079658</v>
      </c>
      <c r="K178" s="822"/>
      <c r="L178" s="823" t="s">
        <v>306</v>
      </c>
    </row>
    <row r="179" spans="7:12" ht="12.75">
      <c r="G179"/>
      <c r="H179" s="823" t="s">
        <v>306</v>
      </c>
      <c r="I179" s="821">
        <v>161449461</v>
      </c>
      <c r="J179" s="821">
        <v>207700203</v>
      </c>
      <c r="K179" s="822"/>
      <c r="L179" s="823" t="s">
        <v>307</v>
      </c>
    </row>
    <row r="180" spans="7:12" ht="12.75">
      <c r="G180"/>
      <c r="H180" s="823" t="s">
        <v>307</v>
      </c>
      <c r="I180" s="821">
        <v>242978882</v>
      </c>
      <c r="J180" s="821">
        <v>331653552</v>
      </c>
      <c r="K180" s="822"/>
      <c r="L180" s="823" t="s">
        <v>308</v>
      </c>
    </row>
    <row r="181" spans="7:12" ht="12.75">
      <c r="G181"/>
      <c r="H181" s="823" t="s">
        <v>308</v>
      </c>
      <c r="I181" s="821">
        <v>236251825</v>
      </c>
      <c r="J181" s="821">
        <v>320591252</v>
      </c>
      <c r="K181" s="822"/>
      <c r="L181" s="823" t="s">
        <v>309</v>
      </c>
    </row>
    <row r="182" spans="7:12" ht="12.75">
      <c r="G182"/>
      <c r="H182" s="823" t="s">
        <v>309</v>
      </c>
      <c r="I182" s="821">
        <v>513227569</v>
      </c>
      <c r="J182" s="821">
        <v>952541662</v>
      </c>
      <c r="K182" s="822"/>
      <c r="L182" s="823" t="s">
        <v>310</v>
      </c>
    </row>
    <row r="183" spans="7:12" ht="12.75">
      <c r="G183"/>
      <c r="H183" s="823" t="s">
        <v>310</v>
      </c>
      <c r="I183" s="821">
        <v>619734684</v>
      </c>
      <c r="J183" s="821">
        <v>648073511</v>
      </c>
      <c r="K183" s="822"/>
      <c r="L183" s="823" t="s">
        <v>311</v>
      </c>
    </row>
    <row r="184" spans="7:12" ht="12.75">
      <c r="G184"/>
      <c r="H184" s="823" t="s">
        <v>311</v>
      </c>
      <c r="I184" s="821">
        <v>616370314</v>
      </c>
      <c r="J184" s="821">
        <v>279504015</v>
      </c>
      <c r="K184" s="822"/>
      <c r="L184" s="823" t="s">
        <v>312</v>
      </c>
    </row>
    <row r="185" spans="7:12" ht="12.75">
      <c r="G185"/>
      <c r="H185" s="823" t="s">
        <v>312</v>
      </c>
      <c r="I185" s="821">
        <v>164502421</v>
      </c>
      <c r="J185" s="821">
        <v>260377421</v>
      </c>
      <c r="K185" s="822"/>
      <c r="L185" s="823" t="s">
        <v>313</v>
      </c>
    </row>
    <row r="186" spans="7:12" ht="12.75">
      <c r="G186"/>
      <c r="H186" s="823" t="s">
        <v>313</v>
      </c>
      <c r="I186" s="821">
        <v>233539852</v>
      </c>
      <c r="J186" s="821">
        <v>244275479</v>
      </c>
      <c r="K186" s="822"/>
      <c r="L186" s="823" t="s">
        <v>314</v>
      </c>
    </row>
    <row r="187" spans="7:12" ht="12.75">
      <c r="G187"/>
      <c r="H187" s="823" t="s">
        <v>314</v>
      </c>
      <c r="I187" s="821">
        <v>238301214</v>
      </c>
      <c r="J187" s="821">
        <v>230988469</v>
      </c>
      <c r="K187" s="822"/>
      <c r="L187" s="823" t="s">
        <v>315</v>
      </c>
    </row>
    <row r="188" spans="7:12" ht="12.75">
      <c r="G188"/>
      <c r="H188" s="823" t="s">
        <v>315</v>
      </c>
      <c r="I188" s="821">
        <v>206670155</v>
      </c>
      <c r="J188" s="821">
        <v>229230058</v>
      </c>
      <c r="K188" s="822"/>
      <c r="L188" s="823" t="s">
        <v>316</v>
      </c>
    </row>
    <row r="189" spans="7:12" ht="12.75">
      <c r="G189"/>
      <c r="H189" s="823" t="s">
        <v>316</v>
      </c>
      <c r="I189" s="821">
        <v>212887512</v>
      </c>
      <c r="J189" s="821">
        <v>176182229</v>
      </c>
      <c r="K189" s="822"/>
      <c r="L189" s="823" t="s">
        <v>317</v>
      </c>
    </row>
    <row r="190" spans="7:12" ht="12.75">
      <c r="G190"/>
      <c r="H190" s="823" t="s">
        <v>317</v>
      </c>
      <c r="I190" s="821">
        <v>350000000</v>
      </c>
      <c r="J190" s="821">
        <v>344724403</v>
      </c>
      <c r="K190" s="822"/>
      <c r="L190" s="823" t="s">
        <v>318</v>
      </c>
    </row>
    <row r="191" spans="7:12" ht="12.75">
      <c r="G191"/>
      <c r="H191" s="823" t="s">
        <v>318</v>
      </c>
      <c r="I191" s="821">
        <v>350382161</v>
      </c>
      <c r="J191" s="821">
        <v>317064172</v>
      </c>
      <c r="K191" s="825"/>
      <c r="L191" s="823" t="s">
        <v>319</v>
      </c>
    </row>
    <row r="192" spans="7:12" ht="12.75">
      <c r="G192"/>
      <c r="H192" s="823" t="s">
        <v>319</v>
      </c>
      <c r="I192" s="821">
        <v>196245303</v>
      </c>
      <c r="J192" s="821">
        <v>117050479</v>
      </c>
      <c r="K192" s="803"/>
      <c r="L192" s="823" t="s">
        <v>320</v>
      </c>
    </row>
    <row r="193" spans="7:12" ht="12.75">
      <c r="G193"/>
      <c r="H193" s="823" t="s">
        <v>320</v>
      </c>
      <c r="I193" s="821">
        <v>180774426</v>
      </c>
      <c r="J193" s="826">
        <v>160084303</v>
      </c>
      <c r="K193" s="803" t="s">
        <v>321</v>
      </c>
      <c r="L193" s="827" t="s">
        <v>322</v>
      </c>
    </row>
    <row r="194" spans="7:12" ht="12.75">
      <c r="G194"/>
      <c r="H194" s="827" t="s">
        <v>322</v>
      </c>
      <c r="I194" s="801">
        <v>0</v>
      </c>
      <c r="J194" s="826">
        <v>132842699</v>
      </c>
      <c r="K194" s="803"/>
      <c r="L194" s="827" t="s">
        <v>323</v>
      </c>
    </row>
    <row r="195" spans="7:12" ht="12.75">
      <c r="G195"/>
      <c r="H195" s="827" t="s">
        <v>324</v>
      </c>
      <c r="I195" s="801">
        <v>134089280</v>
      </c>
      <c r="J195" s="826"/>
      <c r="K195" s="803"/>
      <c r="L195" s="827"/>
    </row>
    <row r="196" spans="7:12" ht="12.75">
      <c r="G196"/>
      <c r="H196" s="827" t="s">
        <v>323</v>
      </c>
      <c r="I196" s="801">
        <v>107255360</v>
      </c>
      <c r="J196" s="826">
        <v>102969271</v>
      </c>
      <c r="K196" s="803"/>
      <c r="L196" s="827" t="s">
        <v>325</v>
      </c>
    </row>
    <row r="197" spans="7:12" ht="12.75">
      <c r="G197"/>
      <c r="H197" s="827" t="s">
        <v>325</v>
      </c>
      <c r="I197" s="801">
        <v>56320519</v>
      </c>
      <c r="J197" s="826">
        <v>107146797</v>
      </c>
      <c r="K197" s="803"/>
      <c r="L197" s="827" t="s">
        <v>326</v>
      </c>
    </row>
    <row r="198" spans="7:12" ht="12.75">
      <c r="G198"/>
      <c r="H198" s="827" t="s">
        <v>326</v>
      </c>
      <c r="I198" s="801">
        <v>81335079</v>
      </c>
      <c r="J198" s="826">
        <v>76877450</v>
      </c>
      <c r="K198" s="828"/>
      <c r="L198" s="827" t="s">
        <v>327</v>
      </c>
    </row>
    <row r="199" spans="7:12" ht="12.75">
      <c r="G199"/>
      <c r="H199" s="827" t="s">
        <v>327</v>
      </c>
      <c r="I199" s="801">
        <v>101141079</v>
      </c>
      <c r="J199" s="826">
        <v>60507</v>
      </c>
      <c r="K199" s="828"/>
      <c r="L199" s="827" t="s">
        <v>328</v>
      </c>
    </row>
    <row r="200" spans="7:12" ht="12.75">
      <c r="G200"/>
      <c r="H200" s="827" t="s">
        <v>328</v>
      </c>
      <c r="I200" s="801">
        <v>0</v>
      </c>
      <c r="J200" s="826">
        <v>119265810</v>
      </c>
      <c r="K200" s="828"/>
      <c r="L200" s="827" t="s">
        <v>329</v>
      </c>
    </row>
    <row r="201" spans="7:12" ht="12.75">
      <c r="G201"/>
      <c r="H201" s="827" t="s">
        <v>330</v>
      </c>
      <c r="I201" s="801">
        <v>89945086</v>
      </c>
      <c r="J201" s="826"/>
      <c r="K201" s="828"/>
      <c r="L201" s="827"/>
    </row>
    <row r="202" spans="7:12" ht="12.75">
      <c r="G202"/>
      <c r="H202" s="827" t="s">
        <v>329</v>
      </c>
      <c r="I202" s="801">
        <v>37868657</v>
      </c>
      <c r="J202" s="826">
        <v>101080190</v>
      </c>
      <c r="K202" s="829"/>
      <c r="L202" s="827" t="s">
        <v>331</v>
      </c>
    </row>
    <row r="203" spans="7:12" ht="12.75">
      <c r="G203"/>
      <c r="H203" s="827" t="s">
        <v>331</v>
      </c>
      <c r="I203" s="801">
        <v>2747023</v>
      </c>
      <c r="J203" s="826">
        <v>48602458</v>
      </c>
      <c r="K203" s="829"/>
      <c r="L203" s="827" t="s">
        <v>332</v>
      </c>
    </row>
    <row r="204" spans="7:12" ht="12.75">
      <c r="G204"/>
      <c r="H204" s="827" t="s">
        <v>332</v>
      </c>
      <c r="I204" s="801">
        <v>93042366</v>
      </c>
      <c r="J204" s="826">
        <v>35920130</v>
      </c>
      <c r="K204" s="829"/>
      <c r="L204" s="827" t="s">
        <v>333</v>
      </c>
    </row>
    <row r="205" spans="7:12" ht="12.75">
      <c r="G205"/>
      <c r="H205" s="827" t="s">
        <v>333</v>
      </c>
      <c r="I205" s="801">
        <v>85625414</v>
      </c>
      <c r="J205" s="826">
        <v>30340721</v>
      </c>
      <c r="L205" s="827" t="s">
        <v>334</v>
      </c>
    </row>
    <row r="206" spans="7:12" ht="12.75">
      <c r="G206"/>
      <c r="H206" s="827" t="s">
        <v>334</v>
      </c>
      <c r="I206" s="801">
        <v>0</v>
      </c>
      <c r="J206" s="826">
        <v>51109645</v>
      </c>
      <c r="L206" s="827" t="s">
        <v>335</v>
      </c>
    </row>
    <row r="207" spans="7:12" ht="12.75">
      <c r="G207"/>
      <c r="H207" s="827" t="s">
        <v>336</v>
      </c>
      <c r="I207" s="801">
        <v>103022473</v>
      </c>
      <c r="J207" s="826"/>
      <c r="L207" s="827"/>
    </row>
    <row r="208" spans="7:12" ht="12.75">
      <c r="G208"/>
      <c r="H208" s="827" t="s">
        <v>335</v>
      </c>
      <c r="I208" s="801">
        <v>101060096</v>
      </c>
      <c r="J208" s="826">
        <v>38826290</v>
      </c>
      <c r="L208" s="827" t="s">
        <v>337</v>
      </c>
    </row>
    <row r="209" spans="7:12" ht="12.75">
      <c r="G209"/>
      <c r="H209" s="827" t="s">
        <v>337</v>
      </c>
      <c r="I209" s="801">
        <v>0</v>
      </c>
      <c r="J209" s="826">
        <v>68259847</v>
      </c>
      <c r="L209" s="827" t="s">
        <v>338</v>
      </c>
    </row>
    <row r="210" spans="7:12" ht="12.75">
      <c r="G210"/>
      <c r="H210" s="827" t="s">
        <v>338</v>
      </c>
      <c r="I210" s="801">
        <v>120000000</v>
      </c>
      <c r="J210" s="826">
        <v>43698416</v>
      </c>
      <c r="L210" s="827" t="s">
        <v>339</v>
      </c>
    </row>
    <row r="211" spans="7:12" ht="12.75">
      <c r="G211"/>
      <c r="H211" s="827" t="s">
        <v>339</v>
      </c>
      <c r="I211" s="801">
        <v>135747998</v>
      </c>
      <c r="J211" s="826">
        <v>60009045</v>
      </c>
      <c r="L211" s="827" t="s">
        <v>340</v>
      </c>
    </row>
    <row r="212" spans="7:12" ht="12.75">
      <c r="G212"/>
      <c r="H212" s="827" t="s">
        <v>340</v>
      </c>
      <c r="I212" s="801">
        <v>0</v>
      </c>
      <c r="J212" s="826">
        <v>192052904</v>
      </c>
      <c r="L212" s="827" t="s">
        <v>341</v>
      </c>
    </row>
    <row r="213" spans="7:12" ht="12.75">
      <c r="G213"/>
      <c r="H213" s="827" t="s">
        <v>342</v>
      </c>
      <c r="I213" s="801">
        <v>66988495</v>
      </c>
      <c r="J213" s="826"/>
      <c r="L213" s="827"/>
    </row>
    <row r="214" spans="7:12" ht="12.75">
      <c r="G214"/>
      <c r="H214" s="827" t="s">
        <v>341</v>
      </c>
      <c r="I214" s="801">
        <v>54621400</v>
      </c>
      <c r="J214" s="826">
        <v>150217997</v>
      </c>
      <c r="L214" s="827" t="s">
        <v>343</v>
      </c>
    </row>
    <row r="215" spans="7:12" ht="12.75">
      <c r="G215"/>
      <c r="H215" s="827" t="s">
        <v>343</v>
      </c>
      <c r="I215" s="801">
        <v>36067532</v>
      </c>
      <c r="J215" s="826">
        <v>136395699</v>
      </c>
      <c r="L215" s="827" t="s">
        <v>344</v>
      </c>
    </row>
    <row r="216" spans="7:12" ht="12.75">
      <c r="G216"/>
      <c r="H216" s="827" t="s">
        <v>344</v>
      </c>
      <c r="I216" s="801">
        <v>0</v>
      </c>
      <c r="J216" s="826">
        <v>61750117</v>
      </c>
      <c r="L216" s="827" t="s">
        <v>345</v>
      </c>
    </row>
    <row r="217" spans="7:12" ht="12.75">
      <c r="G217"/>
      <c r="H217" s="827" t="s">
        <v>345</v>
      </c>
      <c r="I217" s="801">
        <v>150000000</v>
      </c>
      <c r="J217" s="826">
        <v>82787112</v>
      </c>
      <c r="L217" s="827" t="s">
        <v>346</v>
      </c>
    </row>
    <row r="218" spans="7:12" ht="12.75">
      <c r="G218"/>
      <c r="H218" s="827" t="s">
        <v>346</v>
      </c>
      <c r="I218" s="801">
        <v>0</v>
      </c>
      <c r="J218" s="826">
        <v>57449222</v>
      </c>
      <c r="K218" s="798" t="s">
        <v>347</v>
      </c>
      <c r="L218" s="827" t="s">
        <v>348</v>
      </c>
    </row>
    <row r="219" spans="7:12" ht="12.75">
      <c r="G219"/>
      <c r="H219" s="827" t="s">
        <v>348</v>
      </c>
      <c r="I219" s="801">
        <v>150000000</v>
      </c>
      <c r="J219" s="826">
        <v>37365950</v>
      </c>
      <c r="L219" s="827" t="s">
        <v>349</v>
      </c>
    </row>
    <row r="220" spans="7:12" ht="12.75">
      <c r="G220"/>
      <c r="H220" s="827" t="s">
        <v>349</v>
      </c>
      <c r="I220" s="801">
        <v>122700633</v>
      </c>
      <c r="J220" s="826">
        <v>40000000</v>
      </c>
      <c r="L220" s="827" t="s">
        <v>350</v>
      </c>
    </row>
    <row r="221" spans="7:12" ht="12.75">
      <c r="G221"/>
      <c r="H221" s="827" t="s">
        <v>350</v>
      </c>
      <c r="I221" s="801">
        <v>96956943</v>
      </c>
      <c r="J221" s="826">
        <v>120441616</v>
      </c>
      <c r="L221" s="827" t="s">
        <v>351</v>
      </c>
    </row>
    <row r="222" spans="7:12" ht="12.75">
      <c r="G222"/>
      <c r="H222" s="827" t="s">
        <v>351</v>
      </c>
      <c r="I222" s="801">
        <v>85199102</v>
      </c>
      <c r="J222" s="826">
        <v>101028943</v>
      </c>
      <c r="L222" s="827" t="s">
        <v>352</v>
      </c>
    </row>
    <row r="223" spans="7:12" ht="12.75">
      <c r="G223"/>
      <c r="H223" s="827" t="s">
        <v>353</v>
      </c>
      <c r="I223" s="801">
        <v>162514073</v>
      </c>
      <c r="J223" s="826"/>
      <c r="L223" s="827"/>
    </row>
    <row r="224" spans="7:12" ht="12.75">
      <c r="G224"/>
      <c r="H224" s="827" t="s">
        <v>352</v>
      </c>
      <c r="I224" s="801">
        <v>150574850</v>
      </c>
      <c r="J224" s="826">
        <v>100496368</v>
      </c>
      <c r="L224" s="827" t="s">
        <v>354</v>
      </c>
    </row>
    <row r="225" spans="7:12" ht="12.75">
      <c r="G225"/>
      <c r="H225" s="827" t="s">
        <v>354</v>
      </c>
      <c r="I225" s="801">
        <v>131790870</v>
      </c>
      <c r="J225" s="826">
        <v>88038597</v>
      </c>
      <c r="L225" s="827" t="s">
        <v>355</v>
      </c>
    </row>
    <row r="226" spans="7:12" ht="12.75">
      <c r="G226"/>
      <c r="H226" s="827" t="s">
        <v>355</v>
      </c>
      <c r="I226" s="801">
        <v>139891292</v>
      </c>
      <c r="J226" s="826">
        <v>66670520</v>
      </c>
      <c r="L226" s="827" t="s">
        <v>356</v>
      </c>
    </row>
    <row r="227" spans="7:12" ht="12.75">
      <c r="G227"/>
      <c r="H227" s="827" t="s">
        <v>356</v>
      </c>
      <c r="I227" s="801">
        <v>142218360</v>
      </c>
      <c r="J227" s="826">
        <v>70398865</v>
      </c>
      <c r="L227" s="827" t="s">
        <v>357</v>
      </c>
    </row>
    <row r="228" spans="7:12" ht="12.75">
      <c r="G228"/>
      <c r="H228" s="827" t="s">
        <v>357</v>
      </c>
      <c r="I228" s="801">
        <v>0</v>
      </c>
      <c r="J228" s="826">
        <v>72886598</v>
      </c>
      <c r="L228" s="827" t="s">
        <v>358</v>
      </c>
    </row>
    <row r="229" spans="7:12" ht="12.75">
      <c r="G229"/>
      <c r="H229" s="827" t="s">
        <v>359</v>
      </c>
      <c r="I229" s="801">
        <v>138282911</v>
      </c>
      <c r="J229" s="826"/>
      <c r="L229" s="827"/>
    </row>
    <row r="230" spans="7:12" ht="12" customHeight="1">
      <c r="G230"/>
      <c r="H230" s="827" t="s">
        <v>358</v>
      </c>
      <c r="I230" s="801">
        <v>132182694</v>
      </c>
      <c r="J230" s="826">
        <v>121417486</v>
      </c>
      <c r="L230" s="827" t="s">
        <v>360</v>
      </c>
    </row>
    <row r="231" spans="7:12" ht="12.75">
      <c r="G231"/>
      <c r="H231" s="827" t="s">
        <v>360</v>
      </c>
      <c r="I231" s="801">
        <v>144475251</v>
      </c>
      <c r="J231" s="826">
        <v>109980876</v>
      </c>
      <c r="L231" s="827" t="s">
        <v>361</v>
      </c>
    </row>
    <row r="232" spans="7:12" ht="12.75">
      <c r="G232"/>
      <c r="H232" s="827" t="s">
        <v>361</v>
      </c>
      <c r="I232" s="801">
        <v>140467235</v>
      </c>
      <c r="J232" s="826">
        <v>98617972</v>
      </c>
      <c r="L232" s="827" t="s">
        <v>362</v>
      </c>
    </row>
    <row r="233" spans="7:12" ht="12.75">
      <c r="G233"/>
      <c r="H233" s="827" t="s">
        <v>362</v>
      </c>
      <c r="I233" s="801">
        <v>163214512</v>
      </c>
      <c r="J233" s="826">
        <v>92652192</v>
      </c>
      <c r="L233" s="827" t="s">
        <v>363</v>
      </c>
    </row>
    <row r="234" spans="7:12" ht="12.75">
      <c r="G234"/>
      <c r="H234" s="827" t="s">
        <v>363</v>
      </c>
      <c r="I234" s="801">
        <v>0</v>
      </c>
      <c r="J234" s="826">
        <v>86999569</v>
      </c>
      <c r="L234" s="827" t="s">
        <v>364</v>
      </c>
    </row>
    <row r="235" spans="5:12" ht="12.75">
      <c r="E235" s="808"/>
      <c r="G235"/>
      <c r="H235" s="827" t="s">
        <v>365</v>
      </c>
      <c r="I235" s="801">
        <v>159796374</v>
      </c>
      <c r="J235" s="826"/>
      <c r="L235" s="827"/>
    </row>
    <row r="236" spans="7:12" ht="12.75">
      <c r="G236"/>
      <c r="H236" s="827" t="s">
        <v>364</v>
      </c>
      <c r="I236" s="801">
        <v>145717110</v>
      </c>
      <c r="J236" s="826">
        <v>81603852</v>
      </c>
      <c r="L236" s="827" t="s">
        <v>366</v>
      </c>
    </row>
    <row r="237" spans="7:12" ht="12.75">
      <c r="G237"/>
      <c r="H237" s="827" t="s">
        <v>366</v>
      </c>
      <c r="I237" s="801">
        <v>127952784</v>
      </c>
      <c r="J237" s="826">
        <v>60904969</v>
      </c>
      <c r="L237" s="827" t="s">
        <v>367</v>
      </c>
    </row>
    <row r="238" spans="7:12" ht="12.75">
      <c r="G238"/>
      <c r="H238" s="827" t="s">
        <v>367</v>
      </c>
      <c r="I238" s="801">
        <v>95991385</v>
      </c>
      <c r="J238" s="826">
        <v>50795689</v>
      </c>
      <c r="L238" s="827" t="s">
        <v>368</v>
      </c>
    </row>
    <row r="239" spans="7:12" ht="12.75">
      <c r="G239"/>
      <c r="H239" s="827" t="s">
        <v>368</v>
      </c>
      <c r="I239" s="801">
        <v>130000000</v>
      </c>
      <c r="J239" s="826">
        <v>300000000</v>
      </c>
      <c r="L239" s="827" t="s">
        <v>369</v>
      </c>
    </row>
    <row r="240" spans="8:12" ht="12.75">
      <c r="H240" s="827" t="s">
        <v>369</v>
      </c>
      <c r="I240" s="801">
        <v>0</v>
      </c>
      <c r="J240" s="826">
        <v>300000000</v>
      </c>
      <c r="L240" s="827" t="s">
        <v>370</v>
      </c>
    </row>
    <row r="241" spans="8:12" ht="12.75">
      <c r="H241" s="827" t="s">
        <v>371</v>
      </c>
      <c r="I241" s="801">
        <v>380000000</v>
      </c>
      <c r="J241" s="826"/>
      <c r="L241" s="827"/>
    </row>
    <row r="242" spans="8:12" ht="12.75">
      <c r="H242" s="827" t="s">
        <v>370</v>
      </c>
      <c r="I242" s="801">
        <v>366006919</v>
      </c>
      <c r="J242" s="826">
        <v>517676368</v>
      </c>
      <c r="L242" s="827" t="s">
        <v>372</v>
      </c>
    </row>
    <row r="243" spans="8:12" ht="12.75">
      <c r="H243" s="827" t="s">
        <v>372</v>
      </c>
      <c r="I243" s="801">
        <v>342417935</v>
      </c>
      <c r="J243" s="826">
        <v>289422261</v>
      </c>
      <c r="K243" s="798" t="s">
        <v>373</v>
      </c>
      <c r="L243" s="827" t="s">
        <v>374</v>
      </c>
    </row>
    <row r="244" spans="8:12" ht="12.75">
      <c r="H244" s="827" t="s">
        <v>374</v>
      </c>
      <c r="I244" s="801">
        <v>59800789</v>
      </c>
      <c r="J244" s="826">
        <v>267940028</v>
      </c>
      <c r="L244" s="827" t="s">
        <v>375</v>
      </c>
    </row>
    <row r="245" spans="8:12" ht="12.75">
      <c r="H245" s="827" t="s">
        <v>375</v>
      </c>
      <c r="I245" s="801">
        <v>60196096</v>
      </c>
      <c r="J245" s="826">
        <v>249089333</v>
      </c>
      <c r="L245" s="827" t="s">
        <v>376</v>
      </c>
    </row>
    <row r="246" spans="8:12" ht="12.75">
      <c r="H246" s="827" t="s">
        <v>376</v>
      </c>
      <c r="I246" s="801">
        <v>0</v>
      </c>
      <c r="J246" s="826">
        <v>253072735</v>
      </c>
      <c r="L246" s="827" t="s">
        <v>377</v>
      </c>
    </row>
    <row r="247" spans="8:12" ht="12.75">
      <c r="H247" s="827" t="s">
        <v>377</v>
      </c>
      <c r="I247" s="801">
        <v>0</v>
      </c>
      <c r="J247" s="826">
        <v>260220606</v>
      </c>
      <c r="L247" s="827" t="s">
        <v>378</v>
      </c>
    </row>
    <row r="248" spans="8:12" ht="12.75">
      <c r="H248" s="827" t="s">
        <v>379</v>
      </c>
      <c r="I248" s="801">
        <v>55722765</v>
      </c>
      <c r="J248" s="826"/>
      <c r="L248" s="827"/>
    </row>
    <row r="249" spans="8:12" ht="12.75">
      <c r="H249" s="827" t="s">
        <v>380</v>
      </c>
      <c r="I249" s="801">
        <v>51601185</v>
      </c>
      <c r="J249" s="826"/>
      <c r="L249" s="827"/>
    </row>
    <row r="250" spans="8:12" ht="12.75">
      <c r="H250" s="827" t="s">
        <v>378</v>
      </c>
      <c r="I250" s="801">
        <v>34087231</v>
      </c>
      <c r="J250" s="826">
        <v>233063380</v>
      </c>
      <c r="L250" s="827" t="s">
        <v>381</v>
      </c>
    </row>
    <row r="251" spans="8:12" ht="12.75">
      <c r="H251" s="827" t="s">
        <v>381</v>
      </c>
      <c r="I251" s="801">
        <v>10476876</v>
      </c>
      <c r="J251" s="826">
        <v>203738788</v>
      </c>
      <c r="L251" s="827" t="s">
        <v>382</v>
      </c>
    </row>
    <row r="252" spans="8:12" ht="12.75">
      <c r="H252" s="827" t="s">
        <v>382</v>
      </c>
      <c r="I252" s="801">
        <v>3685242</v>
      </c>
      <c r="J252" s="826">
        <v>293087079</v>
      </c>
      <c r="L252" s="827" t="s">
        <v>383</v>
      </c>
    </row>
    <row r="253" spans="8:12" ht="12.75">
      <c r="H253" s="827" t="s">
        <v>384</v>
      </c>
      <c r="I253" s="801">
        <v>0</v>
      </c>
      <c r="J253" s="826">
        <v>285059867</v>
      </c>
      <c r="L253" s="827" t="s">
        <v>385</v>
      </c>
    </row>
    <row r="254" spans="8:12" ht="12.75">
      <c r="H254" s="827" t="s">
        <v>385</v>
      </c>
      <c r="I254" s="801">
        <v>0</v>
      </c>
      <c r="J254" s="826">
        <v>277469556</v>
      </c>
      <c r="L254" s="827" t="s">
        <v>386</v>
      </c>
    </row>
    <row r="255" spans="8:12" ht="12.75">
      <c r="H255" s="827" t="s">
        <v>386</v>
      </c>
      <c r="I255" s="801">
        <v>459138724</v>
      </c>
      <c r="J255" s="826">
        <v>277326111</v>
      </c>
      <c r="L255" s="827" t="s">
        <v>387</v>
      </c>
    </row>
    <row r="256" spans="8:12" ht="12.75">
      <c r="H256" s="827" t="s">
        <v>387</v>
      </c>
      <c r="I256" s="801">
        <v>354524424</v>
      </c>
      <c r="J256" s="826">
        <v>258232719</v>
      </c>
      <c r="L256" s="827" t="s">
        <v>388</v>
      </c>
    </row>
    <row r="257" spans="8:12" ht="12.75">
      <c r="H257" s="827" t="s">
        <v>388</v>
      </c>
      <c r="I257" s="801">
        <v>364507884</v>
      </c>
      <c r="J257" s="826">
        <v>280000000</v>
      </c>
      <c r="L257" s="827" t="s">
        <v>389</v>
      </c>
    </row>
    <row r="258" spans="8:12" ht="12.75">
      <c r="H258" s="827" t="s">
        <v>389</v>
      </c>
      <c r="I258" s="801">
        <v>0</v>
      </c>
      <c r="J258" s="826">
        <v>280650322</v>
      </c>
      <c r="L258" s="827" t="s">
        <v>390</v>
      </c>
    </row>
    <row r="259" spans="8:12" ht="12.75">
      <c r="H259" s="827" t="s">
        <v>391</v>
      </c>
      <c r="I259" s="801">
        <v>402912365</v>
      </c>
      <c r="J259" s="826">
        <v>265318227</v>
      </c>
      <c r="L259" s="827" t="s">
        <v>392</v>
      </c>
    </row>
    <row r="260" spans="8:12" ht="12.75">
      <c r="H260" s="827" t="s">
        <v>392</v>
      </c>
      <c r="I260" s="801">
        <v>372170472</v>
      </c>
      <c r="J260" s="826">
        <v>289307105</v>
      </c>
      <c r="L260" s="827" t="s">
        <v>393</v>
      </c>
    </row>
    <row r="261" spans="8:12" ht="12.75">
      <c r="H261" s="827" t="s">
        <v>393</v>
      </c>
      <c r="I261" s="801">
        <v>0</v>
      </c>
      <c r="J261" s="826">
        <v>150555267</v>
      </c>
      <c r="L261" s="827" t="s">
        <v>394</v>
      </c>
    </row>
    <row r="262" spans="8:12" ht="12.75">
      <c r="H262" s="827" t="s">
        <v>394</v>
      </c>
      <c r="I262" s="801">
        <v>140000000</v>
      </c>
      <c r="J262" s="826">
        <v>100000000</v>
      </c>
      <c r="L262" s="827" t="s">
        <v>395</v>
      </c>
    </row>
    <row r="263" spans="8:12" ht="12.75">
      <c r="H263" s="827" t="s">
        <v>395</v>
      </c>
      <c r="I263" s="801">
        <v>332000000</v>
      </c>
      <c r="J263" s="826">
        <v>311160425</v>
      </c>
      <c r="L263" s="827" t="s">
        <v>396</v>
      </c>
    </row>
    <row r="264" spans="8:12" ht="12.75">
      <c r="H264" s="827" t="s">
        <v>396</v>
      </c>
      <c r="I264" s="801">
        <v>309911784</v>
      </c>
      <c r="J264" s="826">
        <v>113805289</v>
      </c>
      <c r="L264" s="827" t="s">
        <v>397</v>
      </c>
    </row>
    <row r="265" spans="8:12" ht="12.75">
      <c r="H265" s="827" t="s">
        <v>397</v>
      </c>
      <c r="I265" s="801">
        <v>325530365</v>
      </c>
      <c r="J265" s="826">
        <v>100000000</v>
      </c>
      <c r="L265" s="827" t="s">
        <v>398</v>
      </c>
    </row>
    <row r="266" spans="8:12" ht="12.75">
      <c r="H266" s="827" t="s">
        <v>398</v>
      </c>
      <c r="I266" s="801">
        <v>223035850</v>
      </c>
      <c r="J266" s="826">
        <v>152042570</v>
      </c>
      <c r="L266" s="827" t="s">
        <v>399</v>
      </c>
    </row>
    <row r="267" spans="8:12" ht="12.75">
      <c r="H267" s="827" t="s">
        <v>399</v>
      </c>
      <c r="I267" s="801">
        <v>144524620</v>
      </c>
      <c r="J267" s="826">
        <v>160836854</v>
      </c>
      <c r="L267" s="827" t="s">
        <v>400</v>
      </c>
    </row>
    <row r="268" spans="8:12" ht="12.75">
      <c r="H268" s="827"/>
      <c r="J268" s="826"/>
      <c r="L268" s="827"/>
    </row>
    <row r="269" spans="4:12" ht="12.75">
      <c r="D269" s="798" t="s">
        <v>401</v>
      </c>
      <c r="E269" s="809">
        <f>MIN(I2:I267)</f>
        <v>0</v>
      </c>
      <c r="H269" s="827"/>
      <c r="J269" s="826"/>
      <c r="L269" s="827"/>
    </row>
    <row r="270" spans="4:12" ht="12.75">
      <c r="D270" s="798" t="s">
        <v>402</v>
      </c>
      <c r="E270" s="809">
        <f>MAX(I2:I267)</f>
        <v>619734684</v>
      </c>
      <c r="H270" s="827"/>
      <c r="J270" s="826"/>
      <c r="L270" s="827"/>
    </row>
    <row r="271" spans="4:12" ht="12.75">
      <c r="D271" s="798" t="s">
        <v>403</v>
      </c>
      <c r="E271" s="809">
        <f>AVERAGE(I2:I267)</f>
        <v>141543129.14285713</v>
      </c>
      <c r="H271" s="827"/>
      <c r="J271" s="826"/>
      <c r="L271" s="827"/>
    </row>
    <row r="272" spans="8:12" ht="12.75">
      <c r="H272" s="827"/>
      <c r="J272" s="826"/>
      <c r="L272" s="827"/>
    </row>
    <row r="273" spans="8:12" ht="12.75">
      <c r="H273" s="827"/>
      <c r="J273" s="826"/>
      <c r="L273" s="827"/>
    </row>
    <row r="274" spans="8:12" ht="12.75">
      <c r="H274" s="827"/>
      <c r="J274" s="826"/>
      <c r="L274" s="827"/>
    </row>
    <row r="275" spans="8:12" ht="12.75">
      <c r="H275" s="827"/>
      <c r="J275" s="826"/>
      <c r="L275" s="827"/>
    </row>
    <row r="276" spans="8:12" ht="12.75">
      <c r="H276" s="827"/>
      <c r="J276" s="826"/>
      <c r="L276" s="827"/>
    </row>
    <row r="277" spans="8:12" ht="12.75">
      <c r="H277" s="827"/>
      <c r="J277" s="826"/>
      <c r="L277" s="827"/>
    </row>
    <row r="278" spans="8:12" ht="12.75">
      <c r="H278" s="827"/>
      <c r="J278" s="826"/>
      <c r="L278" s="827"/>
    </row>
    <row r="279" spans="8:12" ht="12.75">
      <c r="H279" s="827"/>
      <c r="J279" s="826"/>
      <c r="L279" s="827"/>
    </row>
    <row r="280" spans="8:12" ht="12.75">
      <c r="H280" s="827"/>
      <c r="J280" s="826"/>
      <c r="L280" s="827"/>
    </row>
    <row r="281" spans="8:12" ht="12.75">
      <c r="H281" s="827"/>
      <c r="J281" s="826"/>
      <c r="L281" s="827"/>
    </row>
    <row r="282" spans="8:12" ht="12.75">
      <c r="H282" s="827"/>
      <c r="J282" s="826"/>
      <c r="L282" s="827"/>
    </row>
    <row r="283" spans="8:12" ht="12.75">
      <c r="H283" s="827"/>
      <c r="J283" s="826"/>
      <c r="L283" s="827"/>
    </row>
    <row r="284" spans="8:12" ht="12.75">
      <c r="H284" s="827"/>
      <c r="J284" s="826"/>
      <c r="L284" s="827"/>
    </row>
    <row r="285" spans="8:12" ht="12.75">
      <c r="H285" s="827"/>
      <c r="J285" s="826"/>
      <c r="L285" s="827"/>
    </row>
    <row r="286" spans="8:12" ht="12.75">
      <c r="H286" s="827"/>
      <c r="J286" s="826"/>
      <c r="L286" s="827"/>
    </row>
    <row r="287" spans="8:12" ht="12.75">
      <c r="H287" s="827"/>
      <c r="J287" s="826"/>
      <c r="L287" s="827"/>
    </row>
    <row r="288" spans="8:12" ht="12.75">
      <c r="H288" s="827"/>
      <c r="J288" s="826"/>
      <c r="L288" s="827"/>
    </row>
    <row r="289" spans="8:12" ht="12.75">
      <c r="H289" s="827"/>
      <c r="J289" s="826"/>
      <c r="L289" s="827"/>
    </row>
    <row r="290" spans="8:12" ht="12.75">
      <c r="H290" s="827"/>
      <c r="J290" s="826"/>
      <c r="L290" s="827"/>
    </row>
    <row r="291" spans="8:12" ht="12.75">
      <c r="H291" s="827"/>
      <c r="J291" s="826"/>
      <c r="L291" s="827"/>
    </row>
    <row r="292" spans="8:12" ht="12.75">
      <c r="H292" s="827"/>
      <c r="J292" s="826"/>
      <c r="L292" s="827"/>
    </row>
    <row r="293" spans="8:12" ht="12.75">
      <c r="H293" s="827"/>
      <c r="J293" s="826"/>
      <c r="L293" s="827"/>
    </row>
    <row r="294" spans="8:12" ht="12.75">
      <c r="H294" s="827"/>
      <c r="J294" s="826"/>
      <c r="L294" s="827"/>
    </row>
    <row r="295" spans="8:12" ht="12.75">
      <c r="H295" s="827"/>
      <c r="J295" s="826"/>
      <c r="L295" s="827"/>
    </row>
    <row r="296" spans="8:12" ht="12.75">
      <c r="H296" s="827"/>
      <c r="J296" s="826"/>
      <c r="L296" s="827"/>
    </row>
    <row r="297" spans="8:12" ht="12.75">
      <c r="H297" s="827"/>
      <c r="J297" s="826"/>
      <c r="L297" s="827"/>
    </row>
    <row r="298" spans="8:12" ht="12.75">
      <c r="H298" s="827"/>
      <c r="J298" s="826"/>
      <c r="L298" s="827"/>
    </row>
    <row r="299" spans="8:12" ht="12.75">
      <c r="H299" s="827"/>
      <c r="J299" s="826"/>
      <c r="L299" s="827"/>
    </row>
    <row r="300" spans="8:12" ht="12.75">
      <c r="H300" s="827"/>
      <c r="J300" s="826"/>
      <c r="L300" s="827"/>
    </row>
    <row r="301" spans="8:12" ht="12.75">
      <c r="H301" s="827"/>
      <c r="J301" s="826"/>
      <c r="L301" s="827"/>
    </row>
    <row r="302" spans="8:12" ht="12.75">
      <c r="H302" s="827"/>
      <c r="J302" s="826"/>
      <c r="L302" s="827"/>
    </row>
    <row r="303" spans="8:12" ht="12.75">
      <c r="H303" s="827"/>
      <c r="J303" s="826"/>
      <c r="L303" s="827"/>
    </row>
    <row r="304" spans="8:12" ht="12.75">
      <c r="H304" s="827"/>
      <c r="J304" s="826"/>
      <c r="L304" s="827"/>
    </row>
    <row r="305" spans="8:12" ht="12.75">
      <c r="H305" s="827"/>
      <c r="J305" s="826"/>
      <c r="L305" s="827"/>
    </row>
    <row r="306" spans="8:12" ht="12.75">
      <c r="H306" s="827"/>
      <c r="J306" s="826"/>
      <c r="L306" s="827"/>
    </row>
    <row r="307" spans="8:12" ht="12.75">
      <c r="H307" s="827"/>
      <c r="J307" s="826"/>
      <c r="L307" s="827"/>
    </row>
    <row r="308" spans="8:12" ht="12.75">
      <c r="H308" s="827"/>
      <c r="J308" s="826"/>
      <c r="L308" s="827"/>
    </row>
    <row r="309" spans="8:12" ht="12.75">
      <c r="H309" s="827"/>
      <c r="J309" s="826"/>
      <c r="L309" s="827"/>
    </row>
    <row r="310" spans="8:12" ht="12.75">
      <c r="H310" s="827"/>
      <c r="J310" s="826"/>
      <c r="L310" s="827"/>
    </row>
    <row r="311" spans="8:12" ht="12.75">
      <c r="H311" s="827"/>
      <c r="J311" s="826"/>
      <c r="L311" s="827"/>
    </row>
    <row r="312" spans="8:12" ht="12.75">
      <c r="H312" s="827"/>
      <c r="J312" s="826"/>
      <c r="L312" s="827"/>
    </row>
    <row r="313" spans="8:12" ht="12.75">
      <c r="H313" s="827"/>
      <c r="J313" s="826"/>
      <c r="L313" s="827"/>
    </row>
    <row r="314" spans="8:12" ht="12.75">
      <c r="H314" s="827"/>
      <c r="J314" s="826"/>
      <c r="L314" s="827"/>
    </row>
    <row r="315" spans="8:12" ht="12.75">
      <c r="H315" s="827"/>
      <c r="J315" s="826"/>
      <c r="L315" s="827"/>
    </row>
    <row r="316" spans="8:12" ht="12.75">
      <c r="H316" s="827"/>
      <c r="J316" s="826"/>
      <c r="L316" s="827"/>
    </row>
    <row r="317" spans="8:12" ht="12.75">
      <c r="H317" s="827"/>
      <c r="J317" s="826"/>
      <c r="L317" s="827"/>
    </row>
    <row r="318" spans="8:12" ht="12.75">
      <c r="H318" s="827"/>
      <c r="J318" s="826"/>
      <c r="L318" s="827"/>
    </row>
    <row r="319" spans="8:12" ht="12.75">
      <c r="H319" s="827"/>
      <c r="J319" s="826"/>
      <c r="L319" s="827"/>
    </row>
    <row r="320" spans="8:12" ht="12.75">
      <c r="H320" s="827"/>
      <c r="J320" s="826"/>
      <c r="L320" s="827"/>
    </row>
    <row r="321" spans="8:12" ht="12.75">
      <c r="H321" s="827"/>
      <c r="J321" s="826"/>
      <c r="L321" s="827"/>
    </row>
    <row r="322" spans="8:12" ht="12.75">
      <c r="H322" s="827"/>
      <c r="J322" s="826"/>
      <c r="L322" s="827"/>
    </row>
    <row r="323" spans="8:12" ht="12.75">
      <c r="H323" s="827"/>
      <c r="J323" s="826"/>
      <c r="L323" s="827"/>
    </row>
    <row r="324" spans="8:12" ht="12.75">
      <c r="H324" s="827"/>
      <c r="J324" s="826"/>
      <c r="L324" s="827"/>
    </row>
    <row r="325" spans="8:12" ht="12.75">
      <c r="H325" s="827"/>
      <c r="J325" s="826"/>
      <c r="L325" s="827"/>
    </row>
    <row r="326" spans="8:12" ht="12.75">
      <c r="H326" s="827"/>
      <c r="J326" s="826"/>
      <c r="L326" s="827"/>
    </row>
    <row r="327" spans="8:12" ht="12.75">
      <c r="H327" s="827"/>
      <c r="J327" s="826"/>
      <c r="L327" s="827"/>
    </row>
    <row r="328" spans="8:12" ht="12.75">
      <c r="H328" s="827"/>
      <c r="J328" s="826"/>
      <c r="L328" s="827"/>
    </row>
    <row r="329" spans="8:12" ht="12.75">
      <c r="H329" s="827"/>
      <c r="J329" s="826"/>
      <c r="L329" s="827"/>
    </row>
    <row r="330" spans="8:12" ht="12.75">
      <c r="H330" s="827"/>
      <c r="J330" s="826"/>
      <c r="L330" s="827"/>
    </row>
    <row r="331" spans="8:12" ht="12.75">
      <c r="H331" s="827"/>
      <c r="J331" s="826"/>
      <c r="L331" s="827"/>
    </row>
    <row r="332" ht="12.75">
      <c r="H332" s="827"/>
    </row>
  </sheetData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Q508"/>
  <sheetViews>
    <sheetView showGridLines="0" showZeros="0" view="pageBreakPreview" zoomScale="75" zoomScaleNormal="75" zoomScaleSheetLayoutView="75" workbookViewId="0" topLeftCell="C1">
      <selection activeCell="K32" sqref="K32"/>
    </sheetView>
  </sheetViews>
  <sheetFormatPr defaultColWidth="9.33203125" defaultRowHeight="12.75"/>
  <cols>
    <col min="1" max="1" width="6.83203125" style="42" customWidth="1"/>
    <col min="2" max="2" width="85.66015625" style="41" customWidth="1"/>
    <col min="3" max="3" width="10.66015625" style="42" customWidth="1"/>
    <col min="4" max="4" width="11.66015625" style="42" bestFit="1" customWidth="1"/>
    <col min="5" max="5" width="12.16015625" style="42" customWidth="1"/>
    <col min="6" max="6" width="12" style="41" customWidth="1"/>
    <col min="7" max="7" width="14.16015625" style="41" customWidth="1"/>
    <col min="8" max="8" width="10.5" style="41" customWidth="1"/>
    <col min="9" max="9" width="11" style="41" customWidth="1"/>
    <col min="10" max="10" width="13.33203125" style="41" customWidth="1"/>
    <col min="11" max="11" width="12.33203125" style="43" customWidth="1"/>
    <col min="12" max="12" width="12.66015625" style="41" customWidth="1"/>
    <col min="13" max="13" width="9.66015625" style="41" customWidth="1"/>
    <col min="14" max="14" width="13.16015625" style="41" customWidth="1"/>
    <col min="15" max="15" width="11.66015625" style="41" customWidth="1"/>
    <col min="16" max="16" width="12.66015625" style="41" customWidth="1"/>
    <col min="17" max="17" width="14.33203125" style="43" customWidth="1"/>
    <col min="18" max="19" width="10.66015625" style="41" customWidth="1"/>
    <col min="20" max="20" width="12.33203125" style="41" bestFit="1" customWidth="1"/>
    <col min="21" max="16384" width="10.66015625" style="41" customWidth="1"/>
  </cols>
  <sheetData>
    <row r="1" spans="1:17" ht="12.75" customHeight="1">
      <c r="A1" s="40" t="s">
        <v>553</v>
      </c>
      <c r="N1" s="297" t="s">
        <v>554</v>
      </c>
      <c r="O1" s="297"/>
      <c r="P1" s="297"/>
      <c r="Q1" s="297"/>
    </row>
    <row r="2" ht="12" customHeight="1">
      <c r="A2" s="41"/>
    </row>
    <row r="3" spans="1:17" ht="20.25" customHeight="1">
      <c r="A3" s="298" t="s">
        <v>555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ht="12.75" customHeight="1" thickBot="1">
      <c r="Q4" s="44" t="s">
        <v>469</v>
      </c>
    </row>
    <row r="5" spans="1:17" s="49" customFormat="1" ht="63.75" customHeight="1" thickBot="1">
      <c r="A5" s="299" t="s">
        <v>556</v>
      </c>
      <c r="B5" s="299" t="s">
        <v>516</v>
      </c>
      <c r="C5" s="295" t="s">
        <v>557</v>
      </c>
      <c r="D5" s="295" t="s">
        <v>558</v>
      </c>
      <c r="E5" s="295" t="s">
        <v>559</v>
      </c>
      <c r="F5" s="271" t="s">
        <v>1405</v>
      </c>
      <c r="G5" s="192"/>
      <c r="H5" s="192"/>
      <c r="I5" s="192"/>
      <c r="J5" s="192"/>
      <c r="K5" s="193"/>
      <c r="L5" s="271" t="s">
        <v>1406</v>
      </c>
      <c r="M5" s="192"/>
      <c r="N5" s="193"/>
      <c r="O5" s="295" t="s">
        <v>560</v>
      </c>
      <c r="P5" s="295" t="s">
        <v>561</v>
      </c>
      <c r="Q5" s="295" t="s">
        <v>562</v>
      </c>
    </row>
    <row r="6" spans="1:17" s="49" customFormat="1" ht="87" customHeight="1" thickBot="1">
      <c r="A6" s="270"/>
      <c r="B6" s="270"/>
      <c r="C6" s="296"/>
      <c r="D6" s="296"/>
      <c r="E6" s="296"/>
      <c r="F6" s="51" t="s">
        <v>1407</v>
      </c>
      <c r="G6" s="51" t="s">
        <v>1408</v>
      </c>
      <c r="H6" s="51" t="s">
        <v>1409</v>
      </c>
      <c r="I6" s="51" t="s">
        <v>1410</v>
      </c>
      <c r="J6" s="51" t="s">
        <v>1411</v>
      </c>
      <c r="K6" s="52" t="s">
        <v>563</v>
      </c>
      <c r="L6" s="51" t="s">
        <v>1412</v>
      </c>
      <c r="M6" s="51" t="s">
        <v>1413</v>
      </c>
      <c r="N6" s="51" t="s">
        <v>1414</v>
      </c>
      <c r="O6" s="296"/>
      <c r="P6" s="296"/>
      <c r="Q6" s="296"/>
    </row>
    <row r="7" spans="2:17" s="42" customFormat="1" ht="12.75" customHeight="1">
      <c r="B7" s="41"/>
      <c r="F7" s="41"/>
      <c r="G7" s="41"/>
      <c r="H7" s="41"/>
      <c r="I7" s="41"/>
      <c r="J7" s="41"/>
      <c r="K7" s="43"/>
      <c r="L7" s="41"/>
      <c r="M7" s="41"/>
      <c r="N7" s="41"/>
      <c r="O7" s="41"/>
      <c r="P7" s="41"/>
      <c r="Q7" s="43"/>
    </row>
    <row r="8" spans="2:17" s="42" customFormat="1" ht="5.25" customHeight="1" hidden="1">
      <c r="B8" s="41"/>
      <c r="F8" s="41"/>
      <c r="G8" s="41"/>
      <c r="H8" s="41"/>
      <c r="I8" s="41"/>
      <c r="J8" s="41"/>
      <c r="K8" s="43"/>
      <c r="L8" s="41"/>
      <c r="M8" s="41"/>
      <c r="N8" s="41"/>
      <c r="O8" s="41"/>
      <c r="P8" s="41"/>
      <c r="Q8" s="43"/>
    </row>
    <row r="9" spans="1:17" s="55" customFormat="1" ht="17.25" customHeight="1">
      <c r="A9" s="53" t="s">
        <v>564</v>
      </c>
      <c r="B9" s="54" t="s">
        <v>565</v>
      </c>
      <c r="F9" s="56"/>
      <c r="G9" s="56"/>
      <c r="H9" s="56"/>
      <c r="I9" s="56"/>
      <c r="J9" s="56"/>
      <c r="K9" s="57"/>
      <c r="L9" s="56"/>
      <c r="M9" s="56"/>
      <c r="N9" s="56"/>
      <c r="O9" s="56"/>
      <c r="P9" s="56"/>
      <c r="Q9" s="58"/>
    </row>
    <row r="10" spans="2:17" s="55" customFormat="1" ht="13.5" customHeight="1">
      <c r="B10" s="56"/>
      <c r="F10" s="56"/>
      <c r="G10" s="56"/>
      <c r="H10" s="56"/>
      <c r="I10" s="56"/>
      <c r="J10" s="56"/>
      <c r="K10" s="57"/>
      <c r="L10" s="56"/>
      <c r="M10" s="56"/>
      <c r="N10" s="56"/>
      <c r="O10" s="56"/>
      <c r="P10" s="56"/>
      <c r="Q10" s="58"/>
    </row>
    <row r="11" spans="2:17" s="55" customFormat="1" ht="1.5" customHeight="1">
      <c r="B11" s="56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Q11" s="58"/>
    </row>
    <row r="12" spans="1:17" s="55" customFormat="1" ht="13.5" customHeight="1">
      <c r="A12" s="55" t="s">
        <v>566</v>
      </c>
      <c r="B12" s="56" t="s">
        <v>567</v>
      </c>
      <c r="C12" s="55" t="s">
        <v>568</v>
      </c>
      <c r="D12" s="56">
        <v>226570</v>
      </c>
      <c r="E12" s="56">
        <v>229028</v>
      </c>
      <c r="F12" s="56">
        <v>126343</v>
      </c>
      <c r="G12" s="56">
        <v>41165</v>
      </c>
      <c r="H12" s="56">
        <v>49607</v>
      </c>
      <c r="I12" s="56"/>
      <c r="J12" s="56">
        <v>5992</v>
      </c>
      <c r="K12" s="59">
        <f>SUM(F12:J12)</f>
        <v>223107</v>
      </c>
      <c r="L12" s="56">
        <v>2668</v>
      </c>
      <c r="M12" s="56"/>
      <c r="N12" s="56"/>
      <c r="O12" s="56"/>
      <c r="P12" s="59">
        <f aca="true" t="shared" si="0" ref="P12:P20">SUM(K12:O12)</f>
        <v>225775</v>
      </c>
      <c r="Q12" s="58">
        <v>225775</v>
      </c>
    </row>
    <row r="13" spans="1:17" s="55" customFormat="1" ht="13.5" customHeight="1">
      <c r="A13" s="55" t="s">
        <v>569</v>
      </c>
      <c r="B13" s="56" t="s">
        <v>570</v>
      </c>
      <c r="C13" s="55" t="s">
        <v>571</v>
      </c>
      <c r="D13" s="56">
        <v>865</v>
      </c>
      <c r="E13" s="56">
        <v>865</v>
      </c>
      <c r="F13" s="56">
        <v>510</v>
      </c>
      <c r="G13" s="56">
        <v>54</v>
      </c>
      <c r="H13" s="56">
        <v>40</v>
      </c>
      <c r="I13" s="56"/>
      <c r="J13" s="56"/>
      <c r="K13" s="59">
        <f>SUM(F13:J13)</f>
        <v>604</v>
      </c>
      <c r="L13" s="56"/>
      <c r="M13" s="56"/>
      <c r="N13" s="56"/>
      <c r="O13" s="56"/>
      <c r="P13" s="59">
        <f t="shared" si="0"/>
        <v>604</v>
      </c>
      <c r="Q13" s="58"/>
    </row>
    <row r="14" spans="1:17" s="55" customFormat="1" ht="12.75" customHeight="1">
      <c r="A14" s="55" t="s">
        <v>572</v>
      </c>
      <c r="B14" s="56" t="s">
        <v>573</v>
      </c>
      <c r="C14" s="55" t="s">
        <v>574</v>
      </c>
      <c r="D14" s="56">
        <v>5700</v>
      </c>
      <c r="E14" s="56">
        <v>6151</v>
      </c>
      <c r="F14" s="56"/>
      <c r="G14" s="56"/>
      <c r="H14" s="56">
        <v>5400</v>
      </c>
      <c r="I14" s="56"/>
      <c r="J14" s="56"/>
      <c r="K14" s="59">
        <f>SUM(F14:J14)</f>
        <v>5400</v>
      </c>
      <c r="L14" s="56"/>
      <c r="M14" s="56"/>
      <c r="N14" s="56"/>
      <c r="O14" s="56"/>
      <c r="P14" s="59">
        <f t="shared" si="0"/>
        <v>5400</v>
      </c>
      <c r="Q14" s="58">
        <v>5400</v>
      </c>
    </row>
    <row r="15" spans="1:17" s="55" customFormat="1" ht="13.5" customHeight="1">
      <c r="A15" s="55" t="s">
        <v>575</v>
      </c>
      <c r="B15" s="56" t="s">
        <v>576</v>
      </c>
      <c r="C15" s="55" t="s">
        <v>577</v>
      </c>
      <c r="D15" s="56"/>
      <c r="E15" s="56">
        <v>6671</v>
      </c>
      <c r="F15" s="56"/>
      <c r="G15" s="56"/>
      <c r="H15" s="56"/>
      <c r="I15" s="56"/>
      <c r="J15" s="56"/>
      <c r="K15" s="59"/>
      <c r="L15" s="56">
        <v>621</v>
      </c>
      <c r="M15" s="56"/>
      <c r="N15" s="56"/>
      <c r="O15" s="56"/>
      <c r="P15" s="59">
        <f t="shared" si="0"/>
        <v>621</v>
      </c>
      <c r="Q15" s="58">
        <v>621</v>
      </c>
    </row>
    <row r="16" spans="1:17" s="55" customFormat="1" ht="13.5" customHeight="1">
      <c r="A16" s="55" t="s">
        <v>578</v>
      </c>
      <c r="B16" s="56" t="s">
        <v>579</v>
      </c>
      <c r="C16" s="55" t="s">
        <v>580</v>
      </c>
      <c r="D16" s="56">
        <v>10000</v>
      </c>
      <c r="E16" s="56">
        <v>20000</v>
      </c>
      <c r="F16" s="56"/>
      <c r="G16" s="56"/>
      <c r="H16" s="56"/>
      <c r="I16" s="56"/>
      <c r="J16" s="56"/>
      <c r="K16" s="59">
        <f>SUM(F16:J16)</f>
        <v>0</v>
      </c>
      <c r="L16" s="56"/>
      <c r="M16" s="56"/>
      <c r="N16" s="56">
        <v>7182</v>
      </c>
      <c r="O16" s="56"/>
      <c r="P16" s="59">
        <f t="shared" si="0"/>
        <v>7182</v>
      </c>
      <c r="Q16" s="58"/>
    </row>
    <row r="17" spans="1:17" s="55" customFormat="1" ht="25.5">
      <c r="A17" s="55" t="s">
        <v>581</v>
      </c>
      <c r="B17" s="56" t="s">
        <v>582</v>
      </c>
      <c r="C17" s="55" t="s">
        <v>583</v>
      </c>
      <c r="D17" s="56">
        <v>3830</v>
      </c>
      <c r="E17" s="56">
        <v>3830</v>
      </c>
      <c r="F17" s="56"/>
      <c r="G17" s="56"/>
      <c r="H17" s="56"/>
      <c r="I17" s="56"/>
      <c r="J17" s="56">
        <v>3830</v>
      </c>
      <c r="K17" s="59">
        <f>SUM(F17:J17)</f>
        <v>3830</v>
      </c>
      <c r="L17" s="56"/>
      <c r="M17" s="56"/>
      <c r="N17" s="56"/>
      <c r="O17" s="56"/>
      <c r="P17" s="59">
        <f t="shared" si="0"/>
        <v>3830</v>
      </c>
      <c r="Q17" s="58"/>
    </row>
    <row r="18" spans="1:17" s="55" customFormat="1" ht="13.5" customHeight="1">
      <c r="A18" s="55" t="s">
        <v>584</v>
      </c>
      <c r="B18" s="56" t="s">
        <v>585</v>
      </c>
      <c r="C18" s="55" t="s">
        <v>586</v>
      </c>
      <c r="D18" s="56"/>
      <c r="E18" s="56">
        <v>6866</v>
      </c>
      <c r="F18" s="56"/>
      <c r="G18" s="56"/>
      <c r="H18" s="56"/>
      <c r="I18" s="56"/>
      <c r="J18" s="56"/>
      <c r="K18" s="59">
        <f>SUM(F18:J18)</f>
        <v>0</v>
      </c>
      <c r="L18" s="56"/>
      <c r="M18" s="56"/>
      <c r="N18" s="56"/>
      <c r="O18" s="56"/>
      <c r="P18" s="59">
        <f t="shared" si="0"/>
        <v>0</v>
      </c>
      <c r="Q18" s="58"/>
    </row>
    <row r="19" spans="1:17" s="55" customFormat="1" ht="13.5" customHeight="1">
      <c r="A19" s="55" t="s">
        <v>587</v>
      </c>
      <c r="B19" s="56" t="s">
        <v>588</v>
      </c>
      <c r="C19" s="55" t="s">
        <v>589</v>
      </c>
      <c r="D19" s="56"/>
      <c r="E19" s="56">
        <v>50</v>
      </c>
      <c r="F19" s="56"/>
      <c r="G19" s="56"/>
      <c r="H19" s="56"/>
      <c r="I19" s="56"/>
      <c r="J19" s="56">
        <v>50</v>
      </c>
      <c r="K19" s="59">
        <f>SUM(F19:J19)</f>
        <v>50</v>
      </c>
      <c r="L19" s="56"/>
      <c r="M19" s="56"/>
      <c r="N19" s="56"/>
      <c r="O19" s="56"/>
      <c r="P19" s="59">
        <f t="shared" si="0"/>
        <v>50</v>
      </c>
      <c r="Q19" s="58"/>
    </row>
    <row r="20" spans="1:17" s="55" customFormat="1" ht="13.5" customHeight="1">
      <c r="A20" s="55" t="s">
        <v>590</v>
      </c>
      <c r="B20" s="56" t="s">
        <v>591</v>
      </c>
      <c r="C20" s="55" t="s">
        <v>592</v>
      </c>
      <c r="D20" s="56"/>
      <c r="E20" s="56">
        <v>65</v>
      </c>
      <c r="F20" s="56"/>
      <c r="G20" s="56"/>
      <c r="H20" s="56"/>
      <c r="I20" s="56"/>
      <c r="J20" s="56">
        <v>65</v>
      </c>
      <c r="K20" s="59">
        <f>SUM(F20:J20)</f>
        <v>65</v>
      </c>
      <c r="L20" s="56"/>
      <c r="M20" s="56"/>
      <c r="N20" s="56"/>
      <c r="O20" s="56"/>
      <c r="P20" s="59">
        <f t="shared" si="0"/>
        <v>65</v>
      </c>
      <c r="Q20" s="58"/>
    </row>
    <row r="21" spans="2:17" s="55" customFormat="1" ht="13.5" customHeight="1">
      <c r="B21" s="56"/>
      <c r="D21" s="56"/>
      <c r="E21" s="56"/>
      <c r="F21" s="56"/>
      <c r="G21" s="56"/>
      <c r="H21" s="56"/>
      <c r="I21" s="56"/>
      <c r="J21" s="56"/>
      <c r="K21" s="59"/>
      <c r="L21" s="56"/>
      <c r="M21" s="56"/>
      <c r="N21" s="56"/>
      <c r="O21" s="56"/>
      <c r="P21" s="59"/>
      <c r="Q21" s="58"/>
    </row>
    <row r="22" spans="2:17" s="42" customFormat="1" ht="13.5" customHeight="1" thickBot="1">
      <c r="B22" s="41"/>
      <c r="D22" s="41"/>
      <c r="E22" s="41"/>
      <c r="F22" s="41"/>
      <c r="G22" s="41"/>
      <c r="H22" s="41"/>
      <c r="I22" s="41"/>
      <c r="J22" s="41"/>
      <c r="K22" s="43"/>
      <c r="L22" s="41"/>
      <c r="M22" s="41"/>
      <c r="N22" s="41"/>
      <c r="O22" s="41"/>
      <c r="P22" s="60"/>
      <c r="Q22" s="61"/>
    </row>
    <row r="23" spans="2:17" s="62" customFormat="1" ht="18" customHeight="1" thickBot="1">
      <c r="B23" s="63" t="s">
        <v>593</v>
      </c>
      <c r="C23" s="64"/>
      <c r="D23" s="65">
        <f>SUM(D12:D22)</f>
        <v>246965</v>
      </c>
      <c r="E23" s="65">
        <f>SUM(E12:E22)</f>
        <v>273526</v>
      </c>
      <c r="F23" s="65">
        <f>SUM(F9:F17)</f>
        <v>126853</v>
      </c>
      <c r="G23" s="65">
        <f>SUM(G9:G17)</f>
        <v>41219</v>
      </c>
      <c r="H23" s="65">
        <f>SUM(H12:H17)</f>
        <v>55047</v>
      </c>
      <c r="I23" s="65"/>
      <c r="J23" s="65">
        <f>SUM(J12:J22)</f>
        <v>9937</v>
      </c>
      <c r="K23" s="66">
        <f>SUM(K12:K20)</f>
        <v>233056</v>
      </c>
      <c r="L23" s="65">
        <f>SUM(L12:L17)</f>
        <v>3289</v>
      </c>
      <c r="M23" s="65"/>
      <c r="N23" s="65">
        <f>SUM(N12:N22)</f>
        <v>7182</v>
      </c>
      <c r="O23" s="65"/>
      <c r="P23" s="66">
        <f>SUM(P12:P20)</f>
        <v>243527</v>
      </c>
      <c r="Q23" s="67">
        <f>SUM(Q12:Q22)</f>
        <v>231796</v>
      </c>
    </row>
    <row r="24" spans="2:17" s="42" customFormat="1" ht="12.75" customHeight="1">
      <c r="B24" s="41"/>
      <c r="F24" s="41"/>
      <c r="G24" s="41"/>
      <c r="H24" s="41"/>
      <c r="I24" s="41"/>
      <c r="J24" s="41"/>
      <c r="K24" s="43"/>
      <c r="L24" s="41"/>
      <c r="M24" s="41"/>
      <c r="N24" s="41"/>
      <c r="O24" s="41"/>
      <c r="P24" s="60"/>
      <c r="Q24" s="61"/>
    </row>
    <row r="25" spans="2:17" s="42" customFormat="1" ht="7.5" customHeight="1" hidden="1">
      <c r="B25" s="41"/>
      <c r="F25" s="41"/>
      <c r="G25" s="41"/>
      <c r="H25" s="41"/>
      <c r="I25" s="41"/>
      <c r="J25" s="41"/>
      <c r="K25" s="43"/>
      <c r="L25" s="41"/>
      <c r="M25" s="41"/>
      <c r="N25" s="41"/>
      <c r="O25" s="41"/>
      <c r="P25" s="60"/>
      <c r="Q25" s="61"/>
    </row>
    <row r="26" spans="1:17" s="42" customFormat="1" ht="15.75" customHeight="1">
      <c r="A26" s="68" t="s">
        <v>594</v>
      </c>
      <c r="B26" s="69" t="s">
        <v>595</v>
      </c>
      <c r="F26" s="41"/>
      <c r="G26" s="41"/>
      <c r="H26" s="41"/>
      <c r="I26" s="41"/>
      <c r="J26" s="41"/>
      <c r="K26" s="43"/>
      <c r="L26" s="41"/>
      <c r="M26" s="41"/>
      <c r="N26" s="41"/>
      <c r="O26" s="41"/>
      <c r="P26" s="60"/>
      <c r="Q26" s="61"/>
    </row>
    <row r="27" spans="6:17" s="42" customFormat="1" ht="13.5" customHeight="1">
      <c r="F27" s="41"/>
      <c r="G27" s="41"/>
      <c r="H27" s="41"/>
      <c r="I27" s="41"/>
      <c r="J27" s="41"/>
      <c r="K27" s="43"/>
      <c r="L27" s="41"/>
      <c r="M27" s="41"/>
      <c r="N27" s="41"/>
      <c r="O27" s="41"/>
      <c r="P27" s="60"/>
      <c r="Q27" s="61"/>
    </row>
    <row r="28" spans="6:17" s="42" customFormat="1" ht="5.25" customHeight="1" hidden="1">
      <c r="F28" s="41"/>
      <c r="G28" s="41"/>
      <c r="H28" s="41"/>
      <c r="I28" s="41"/>
      <c r="J28" s="41"/>
      <c r="K28" s="43"/>
      <c r="L28" s="41"/>
      <c r="M28" s="41"/>
      <c r="N28" s="41"/>
      <c r="O28" s="41"/>
      <c r="P28" s="60"/>
      <c r="Q28" s="61"/>
    </row>
    <row r="29" spans="1:17" s="55" customFormat="1" ht="13.5" customHeight="1">
      <c r="A29" s="55" t="s">
        <v>566</v>
      </c>
      <c r="B29" s="56" t="s">
        <v>596</v>
      </c>
      <c r="C29" s="55" t="s">
        <v>597</v>
      </c>
      <c r="D29" s="56">
        <v>211393</v>
      </c>
      <c r="E29" s="56">
        <v>220643</v>
      </c>
      <c r="F29" s="56">
        <v>114023</v>
      </c>
      <c r="G29" s="56">
        <v>38688</v>
      </c>
      <c r="H29" s="56">
        <v>62705</v>
      </c>
      <c r="I29" s="56"/>
      <c r="J29" s="56"/>
      <c r="K29" s="59">
        <f aca="true" t="shared" si="1" ref="K29:K36">SUM(F29:J29)</f>
        <v>215416</v>
      </c>
      <c r="L29" s="56">
        <v>2969</v>
      </c>
      <c r="M29" s="56"/>
      <c r="N29" s="56"/>
      <c r="O29" s="56"/>
      <c r="P29" s="59">
        <f aca="true" t="shared" si="2" ref="P29:P38">SUM(K29:O29)</f>
        <v>218385</v>
      </c>
      <c r="Q29" s="58">
        <v>218385</v>
      </c>
    </row>
    <row r="30" spans="1:17" s="55" customFormat="1" ht="13.5" customHeight="1">
      <c r="A30" s="55" t="s">
        <v>569</v>
      </c>
      <c r="B30" s="56" t="s">
        <v>598</v>
      </c>
      <c r="C30" s="55" t="s">
        <v>599</v>
      </c>
      <c r="D30" s="56">
        <v>434269</v>
      </c>
      <c r="E30" s="56">
        <v>511243</v>
      </c>
      <c r="F30" s="56">
        <v>259646</v>
      </c>
      <c r="G30" s="56">
        <v>85480</v>
      </c>
      <c r="H30" s="56">
        <v>132494</v>
      </c>
      <c r="I30" s="56">
        <v>468</v>
      </c>
      <c r="J30" s="56"/>
      <c r="K30" s="59">
        <f t="shared" si="1"/>
        <v>478088</v>
      </c>
      <c r="L30" s="56">
        <v>5845</v>
      </c>
      <c r="M30" s="56"/>
      <c r="N30" s="56"/>
      <c r="O30" s="56"/>
      <c r="P30" s="59">
        <f t="shared" si="2"/>
        <v>483933</v>
      </c>
      <c r="Q30" s="58">
        <v>483933</v>
      </c>
    </row>
    <row r="31" spans="1:17" s="55" customFormat="1" ht="13.5" customHeight="1">
      <c r="A31" s="55" t="s">
        <v>572</v>
      </c>
      <c r="B31" s="56" t="s">
        <v>600</v>
      </c>
      <c r="C31" s="55" t="s">
        <v>601</v>
      </c>
      <c r="D31" s="56">
        <v>110196</v>
      </c>
      <c r="E31" s="56">
        <v>116533</v>
      </c>
      <c r="F31" s="56">
        <v>57402</v>
      </c>
      <c r="G31" s="56">
        <v>18826</v>
      </c>
      <c r="H31" s="56">
        <v>35727</v>
      </c>
      <c r="I31" s="56"/>
      <c r="J31" s="56"/>
      <c r="K31" s="59">
        <f t="shared" si="1"/>
        <v>111955</v>
      </c>
      <c r="L31" s="56">
        <v>953</v>
      </c>
      <c r="M31" s="56">
        <v>609</v>
      </c>
      <c r="N31" s="56"/>
      <c r="O31" s="56"/>
      <c r="P31" s="59">
        <f t="shared" si="2"/>
        <v>113517</v>
      </c>
      <c r="Q31" s="58">
        <v>113517</v>
      </c>
    </row>
    <row r="32" spans="1:17" s="55" customFormat="1" ht="26.25" customHeight="1">
      <c r="A32" s="55" t="s">
        <v>575</v>
      </c>
      <c r="B32" s="56" t="s">
        <v>602</v>
      </c>
      <c r="C32" s="55" t="s">
        <v>603</v>
      </c>
      <c r="D32" s="56">
        <v>79440</v>
      </c>
      <c r="E32" s="56">
        <v>238129</v>
      </c>
      <c r="F32" s="56">
        <v>810</v>
      </c>
      <c r="G32" s="56">
        <v>3506</v>
      </c>
      <c r="H32" s="56"/>
      <c r="I32" s="56"/>
      <c r="J32" s="56">
        <v>228011</v>
      </c>
      <c r="K32" s="59">
        <f t="shared" si="1"/>
        <v>232327</v>
      </c>
      <c r="L32" s="56"/>
      <c r="M32" s="56"/>
      <c r="N32" s="56"/>
      <c r="O32" s="56"/>
      <c r="P32" s="59">
        <f t="shared" si="2"/>
        <v>232327</v>
      </c>
      <c r="Q32" s="58">
        <v>229686</v>
      </c>
    </row>
    <row r="33" spans="1:17" s="55" customFormat="1" ht="12.75" customHeight="1">
      <c r="A33" s="55" t="s">
        <v>578</v>
      </c>
      <c r="B33" s="56" t="s">
        <v>570</v>
      </c>
      <c r="C33" s="55" t="s">
        <v>571</v>
      </c>
      <c r="D33" s="56">
        <v>173</v>
      </c>
      <c r="E33" s="56">
        <v>173</v>
      </c>
      <c r="F33" s="56">
        <v>150</v>
      </c>
      <c r="G33" s="56">
        <v>17</v>
      </c>
      <c r="H33" s="56">
        <v>6</v>
      </c>
      <c r="I33" s="56"/>
      <c r="J33" s="56"/>
      <c r="K33" s="59">
        <f t="shared" si="1"/>
        <v>173</v>
      </c>
      <c r="L33" s="56"/>
      <c r="M33" s="56"/>
      <c r="N33" s="56"/>
      <c r="O33" s="56"/>
      <c r="P33" s="59">
        <f t="shared" si="2"/>
        <v>173</v>
      </c>
      <c r="Q33" s="58"/>
    </row>
    <row r="34" spans="1:17" s="55" customFormat="1" ht="13.5" customHeight="1">
      <c r="A34" s="55" t="s">
        <v>581</v>
      </c>
      <c r="B34" s="56" t="s">
        <v>604</v>
      </c>
      <c r="C34" s="55" t="s">
        <v>605</v>
      </c>
      <c r="D34" s="56">
        <v>50</v>
      </c>
      <c r="E34" s="56">
        <v>50</v>
      </c>
      <c r="F34" s="56"/>
      <c r="G34" s="56"/>
      <c r="H34" s="56"/>
      <c r="I34" s="56"/>
      <c r="J34" s="56">
        <v>41</v>
      </c>
      <c r="K34" s="59">
        <f t="shared" si="1"/>
        <v>41</v>
      </c>
      <c r="L34" s="56"/>
      <c r="M34" s="56"/>
      <c r="N34" s="56"/>
      <c r="O34" s="56"/>
      <c r="P34" s="59">
        <f t="shared" si="2"/>
        <v>41</v>
      </c>
      <c r="Q34" s="58"/>
    </row>
    <row r="35" spans="1:17" s="55" customFormat="1" ht="13.5" customHeight="1">
      <c r="A35" s="55" t="s">
        <v>584</v>
      </c>
      <c r="B35" s="56" t="s">
        <v>606</v>
      </c>
      <c r="C35" s="55" t="s">
        <v>607</v>
      </c>
      <c r="D35" s="56">
        <v>7025</v>
      </c>
      <c r="E35" s="56">
        <v>14894</v>
      </c>
      <c r="F35" s="56">
        <v>9930</v>
      </c>
      <c r="G35" s="56">
        <v>3050</v>
      </c>
      <c r="H35" s="56">
        <v>497</v>
      </c>
      <c r="I35" s="56"/>
      <c r="J35" s="56"/>
      <c r="K35" s="59">
        <f t="shared" si="1"/>
        <v>13477</v>
      </c>
      <c r="L35" s="56"/>
      <c r="M35" s="56"/>
      <c r="N35" s="56"/>
      <c r="O35" s="56"/>
      <c r="P35" s="59">
        <f t="shared" si="2"/>
        <v>13477</v>
      </c>
      <c r="Q35" s="58"/>
    </row>
    <row r="36" spans="1:17" s="55" customFormat="1" ht="13.5" customHeight="1">
      <c r="A36" s="55" t="s">
        <v>587</v>
      </c>
      <c r="B36" s="56" t="s">
        <v>608</v>
      </c>
      <c r="C36" s="55" t="s">
        <v>609</v>
      </c>
      <c r="D36" s="56"/>
      <c r="E36" s="56">
        <v>7268</v>
      </c>
      <c r="F36" s="56"/>
      <c r="G36" s="56"/>
      <c r="H36" s="56"/>
      <c r="I36" s="56">
        <v>7268</v>
      </c>
      <c r="J36" s="56"/>
      <c r="K36" s="59">
        <f t="shared" si="1"/>
        <v>7268</v>
      </c>
      <c r="L36" s="56"/>
      <c r="M36" s="56"/>
      <c r="N36" s="56"/>
      <c r="O36" s="56"/>
      <c r="P36" s="59">
        <f t="shared" si="2"/>
        <v>7268</v>
      </c>
      <c r="Q36" s="58">
        <v>7268</v>
      </c>
    </row>
    <row r="37" spans="1:17" s="55" customFormat="1" ht="13.5" customHeight="1">
      <c r="A37" s="55" t="s">
        <v>590</v>
      </c>
      <c r="B37" s="56" t="s">
        <v>610</v>
      </c>
      <c r="C37" s="55" t="s">
        <v>611</v>
      </c>
      <c r="D37" s="56"/>
      <c r="E37" s="56">
        <v>275</v>
      </c>
      <c r="F37" s="56"/>
      <c r="G37" s="56"/>
      <c r="H37" s="56"/>
      <c r="I37" s="56"/>
      <c r="J37" s="56"/>
      <c r="K37" s="59"/>
      <c r="L37" s="56"/>
      <c r="M37" s="56"/>
      <c r="N37" s="56"/>
      <c r="O37" s="56"/>
      <c r="P37" s="59">
        <f t="shared" si="2"/>
        <v>0</v>
      </c>
      <c r="Q37" s="58"/>
    </row>
    <row r="38" spans="1:17" s="55" customFormat="1" ht="13.5" customHeight="1">
      <c r="A38" s="55" t="s">
        <v>612</v>
      </c>
      <c r="B38" s="56" t="s">
        <v>613</v>
      </c>
      <c r="C38" s="55" t="s">
        <v>614</v>
      </c>
      <c r="D38" s="56"/>
      <c r="E38" s="56">
        <v>111287</v>
      </c>
      <c r="F38" s="56"/>
      <c r="G38" s="56"/>
      <c r="H38" s="56"/>
      <c r="I38" s="56"/>
      <c r="J38" s="56"/>
      <c r="K38" s="59"/>
      <c r="L38" s="56">
        <v>111287</v>
      </c>
      <c r="M38" s="56"/>
      <c r="N38" s="56"/>
      <c r="O38" s="56"/>
      <c r="P38" s="59">
        <f t="shared" si="2"/>
        <v>111287</v>
      </c>
      <c r="Q38" s="58">
        <v>111287</v>
      </c>
    </row>
    <row r="39" spans="1:17" s="55" customFormat="1" ht="13.5" customHeight="1">
      <c r="A39" s="55" t="s">
        <v>615</v>
      </c>
      <c r="B39" s="56" t="s">
        <v>606</v>
      </c>
      <c r="C39" s="55" t="s">
        <v>616</v>
      </c>
      <c r="D39" s="56"/>
      <c r="E39" s="56">
        <v>30</v>
      </c>
      <c r="F39" s="56"/>
      <c r="G39" s="56"/>
      <c r="H39" s="56"/>
      <c r="I39" s="56"/>
      <c r="J39" s="56"/>
      <c r="K39" s="59"/>
      <c r="L39" s="56"/>
      <c r="M39" s="56"/>
      <c r="N39" s="56"/>
      <c r="O39" s="56"/>
      <c r="P39" s="59"/>
      <c r="Q39" s="58"/>
    </row>
    <row r="40" spans="1:17" s="55" customFormat="1" ht="13.5" customHeight="1">
      <c r="A40" s="55" t="s">
        <v>617</v>
      </c>
      <c r="B40" s="56" t="s">
        <v>618</v>
      </c>
      <c r="C40" s="55" t="s">
        <v>619</v>
      </c>
      <c r="D40" s="56">
        <v>4000</v>
      </c>
      <c r="E40" s="56">
        <v>4000</v>
      </c>
      <c r="F40" s="56"/>
      <c r="G40" s="56"/>
      <c r="H40" s="56"/>
      <c r="I40" s="56"/>
      <c r="J40" s="56">
        <v>500</v>
      </c>
      <c r="K40" s="59">
        <f aca="true" t="shared" si="3" ref="K40:K49">SUM(F40:J40)</f>
        <v>500</v>
      </c>
      <c r="L40" s="56"/>
      <c r="M40" s="56"/>
      <c r="N40" s="56"/>
      <c r="O40" s="56"/>
      <c r="P40" s="59">
        <f aca="true" t="shared" si="4" ref="P40:P49">SUM(K40:O40)</f>
        <v>500</v>
      </c>
      <c r="Q40" s="58">
        <v>500</v>
      </c>
    </row>
    <row r="41" spans="1:17" s="55" customFormat="1" ht="13.5" customHeight="1">
      <c r="A41" s="55" t="s">
        <v>620</v>
      </c>
      <c r="B41" s="56" t="s">
        <v>621</v>
      </c>
      <c r="C41" s="55" t="s">
        <v>622</v>
      </c>
      <c r="D41" s="56">
        <v>15000</v>
      </c>
      <c r="E41" s="56">
        <v>27900</v>
      </c>
      <c r="F41" s="56"/>
      <c r="G41" s="56"/>
      <c r="H41" s="56"/>
      <c r="I41" s="56"/>
      <c r="J41" s="56"/>
      <c r="K41" s="59">
        <f t="shared" si="3"/>
        <v>0</v>
      </c>
      <c r="L41" s="56"/>
      <c r="M41" s="56"/>
      <c r="N41" s="56">
        <v>26350</v>
      </c>
      <c r="O41" s="56"/>
      <c r="P41" s="59">
        <f t="shared" si="4"/>
        <v>26350</v>
      </c>
      <c r="Q41" s="58"/>
    </row>
    <row r="42" spans="1:17" s="55" customFormat="1" ht="13.5" customHeight="1">
      <c r="A42" s="55" t="s">
        <v>623</v>
      </c>
      <c r="B42" s="56" t="s">
        <v>624</v>
      </c>
      <c r="C42" s="55" t="s">
        <v>625</v>
      </c>
      <c r="D42" s="56">
        <v>1500</v>
      </c>
      <c r="E42" s="56">
        <v>3000</v>
      </c>
      <c r="F42" s="56"/>
      <c r="G42" s="56"/>
      <c r="H42" s="56"/>
      <c r="I42" s="56"/>
      <c r="J42" s="56">
        <v>3000</v>
      </c>
      <c r="K42" s="59">
        <f t="shared" si="3"/>
        <v>3000</v>
      </c>
      <c r="L42" s="56"/>
      <c r="M42" s="56"/>
      <c r="N42" s="56"/>
      <c r="O42" s="56"/>
      <c r="P42" s="59">
        <f t="shared" si="4"/>
        <v>3000</v>
      </c>
      <c r="Q42" s="58">
        <v>3000</v>
      </c>
    </row>
    <row r="43" spans="1:17" s="55" customFormat="1" ht="13.5" customHeight="1">
      <c r="A43" s="55" t="s">
        <v>626</v>
      </c>
      <c r="B43" s="56" t="s">
        <v>627</v>
      </c>
      <c r="C43" s="55" t="s">
        <v>628</v>
      </c>
      <c r="D43" s="56">
        <v>3000</v>
      </c>
      <c r="E43" s="56">
        <v>3000</v>
      </c>
      <c r="F43" s="56"/>
      <c r="G43" s="56"/>
      <c r="H43" s="56"/>
      <c r="I43" s="56"/>
      <c r="J43" s="56">
        <v>3000</v>
      </c>
      <c r="K43" s="59">
        <f t="shared" si="3"/>
        <v>3000</v>
      </c>
      <c r="L43" s="56"/>
      <c r="M43" s="56"/>
      <c r="N43" s="56"/>
      <c r="O43" s="56"/>
      <c r="P43" s="59">
        <f t="shared" si="4"/>
        <v>3000</v>
      </c>
      <c r="Q43" s="58">
        <v>3000</v>
      </c>
    </row>
    <row r="44" spans="1:17" s="55" customFormat="1" ht="13.5" customHeight="1">
      <c r="A44" s="55" t="s">
        <v>629</v>
      </c>
      <c r="B44" s="56" t="s">
        <v>630</v>
      </c>
      <c r="C44" s="55" t="s">
        <v>631</v>
      </c>
      <c r="D44" s="56"/>
      <c r="E44" s="56">
        <v>2434</v>
      </c>
      <c r="F44" s="56"/>
      <c r="G44" s="56"/>
      <c r="H44" s="56"/>
      <c r="I44" s="56"/>
      <c r="J44" s="56">
        <v>1330</v>
      </c>
      <c r="K44" s="59">
        <f t="shared" si="3"/>
        <v>1330</v>
      </c>
      <c r="L44" s="56"/>
      <c r="M44" s="56"/>
      <c r="N44" s="56">
        <v>1104</v>
      </c>
      <c r="O44" s="56"/>
      <c r="P44" s="59">
        <f t="shared" si="4"/>
        <v>2434</v>
      </c>
      <c r="Q44" s="58"/>
    </row>
    <row r="45" spans="1:17" s="55" customFormat="1" ht="13.5" customHeight="1">
      <c r="A45" s="55" t="s">
        <v>632</v>
      </c>
      <c r="B45" s="56" t="s">
        <v>630</v>
      </c>
      <c r="C45" s="55" t="s">
        <v>633</v>
      </c>
      <c r="D45" s="56"/>
      <c r="E45" s="56">
        <v>1419</v>
      </c>
      <c r="F45" s="56"/>
      <c r="G45" s="56"/>
      <c r="H45" s="56"/>
      <c r="I45" s="56"/>
      <c r="J45" s="56">
        <v>1078</v>
      </c>
      <c r="K45" s="59">
        <f t="shared" si="3"/>
        <v>1078</v>
      </c>
      <c r="L45" s="56"/>
      <c r="M45" s="56"/>
      <c r="N45" s="56">
        <v>300</v>
      </c>
      <c r="O45" s="56"/>
      <c r="P45" s="59">
        <f t="shared" si="4"/>
        <v>1378</v>
      </c>
      <c r="Q45" s="58"/>
    </row>
    <row r="46" spans="1:17" s="55" customFormat="1" ht="13.5" customHeight="1">
      <c r="A46" s="55" t="s">
        <v>634</v>
      </c>
      <c r="B46" s="56" t="s">
        <v>635</v>
      </c>
      <c r="C46" s="55" t="s">
        <v>636</v>
      </c>
      <c r="D46" s="56"/>
      <c r="E46" s="56">
        <v>300</v>
      </c>
      <c r="F46" s="56"/>
      <c r="G46" s="56"/>
      <c r="H46" s="56"/>
      <c r="I46" s="56"/>
      <c r="J46" s="56"/>
      <c r="K46" s="59">
        <f t="shared" si="3"/>
        <v>0</v>
      </c>
      <c r="L46" s="56"/>
      <c r="M46" s="56"/>
      <c r="N46" s="56"/>
      <c r="O46" s="56"/>
      <c r="P46" s="59">
        <f t="shared" si="4"/>
        <v>0</v>
      </c>
      <c r="Q46" s="58"/>
    </row>
    <row r="47" spans="1:17" s="55" customFormat="1" ht="13.5" customHeight="1">
      <c r="A47" s="55" t="s">
        <v>637</v>
      </c>
      <c r="B47" s="56" t="s">
        <v>638</v>
      </c>
      <c r="C47" s="55" t="s">
        <v>639</v>
      </c>
      <c r="D47" s="56"/>
      <c r="E47" s="56">
        <v>5950</v>
      </c>
      <c r="F47" s="56"/>
      <c r="G47" s="56"/>
      <c r="H47" s="56"/>
      <c r="I47" s="56"/>
      <c r="J47" s="56">
        <v>5950</v>
      </c>
      <c r="K47" s="59">
        <f t="shared" si="3"/>
        <v>5950</v>
      </c>
      <c r="L47" s="56"/>
      <c r="M47" s="56"/>
      <c r="N47" s="56"/>
      <c r="O47" s="56"/>
      <c r="P47" s="59">
        <f t="shared" si="4"/>
        <v>5950</v>
      </c>
      <c r="Q47" s="58"/>
    </row>
    <row r="48" spans="1:17" s="55" customFormat="1" ht="13.5" customHeight="1">
      <c r="A48" s="55" t="s">
        <v>640</v>
      </c>
      <c r="B48" s="56" t="s">
        <v>641</v>
      </c>
      <c r="C48" s="55" t="s">
        <v>642</v>
      </c>
      <c r="D48" s="56"/>
      <c r="E48" s="56">
        <v>8572</v>
      </c>
      <c r="F48" s="56"/>
      <c r="G48" s="56"/>
      <c r="H48" s="56"/>
      <c r="I48" s="56"/>
      <c r="J48" s="56">
        <v>8572</v>
      </c>
      <c r="K48" s="59">
        <f t="shared" si="3"/>
        <v>8572</v>
      </c>
      <c r="L48" s="56"/>
      <c r="M48" s="56"/>
      <c r="N48" s="56"/>
      <c r="O48" s="56"/>
      <c r="P48" s="59">
        <f t="shared" si="4"/>
        <v>8572</v>
      </c>
      <c r="Q48" s="58">
        <v>8572</v>
      </c>
    </row>
    <row r="49" spans="1:17" s="55" customFormat="1" ht="13.5" customHeight="1">
      <c r="A49" s="55" t="s">
        <v>643</v>
      </c>
      <c r="B49" s="56" t="s">
        <v>644</v>
      </c>
      <c r="C49" s="55" t="s">
        <v>645</v>
      </c>
      <c r="D49" s="56"/>
      <c r="E49" s="56">
        <v>130</v>
      </c>
      <c r="F49" s="56"/>
      <c r="G49" s="56"/>
      <c r="H49" s="56"/>
      <c r="I49" s="56"/>
      <c r="J49" s="56">
        <v>130</v>
      </c>
      <c r="K49" s="59">
        <f t="shared" si="3"/>
        <v>130</v>
      </c>
      <c r="L49" s="56"/>
      <c r="M49" s="56"/>
      <c r="N49" s="56"/>
      <c r="O49" s="56"/>
      <c r="P49" s="59">
        <f t="shared" si="4"/>
        <v>130</v>
      </c>
      <c r="Q49" s="58"/>
    </row>
    <row r="50" spans="1:17" s="55" customFormat="1" ht="13.5" customHeight="1">
      <c r="A50" s="55" t="s">
        <v>646</v>
      </c>
      <c r="B50" s="56" t="s">
        <v>647</v>
      </c>
      <c r="C50" s="55" t="s">
        <v>648</v>
      </c>
      <c r="D50" s="56"/>
      <c r="E50" s="56">
        <v>167</v>
      </c>
      <c r="F50" s="56"/>
      <c r="G50" s="56"/>
      <c r="H50" s="56"/>
      <c r="I50" s="56"/>
      <c r="J50" s="56"/>
      <c r="K50" s="59"/>
      <c r="L50" s="56"/>
      <c r="M50" s="56"/>
      <c r="N50" s="56"/>
      <c r="O50" s="56"/>
      <c r="P50" s="59"/>
      <c r="Q50" s="58"/>
    </row>
    <row r="51" spans="1:17" s="55" customFormat="1" ht="13.5" customHeight="1">
      <c r="A51" s="55" t="s">
        <v>649</v>
      </c>
      <c r="B51" s="56" t="s">
        <v>650</v>
      </c>
      <c r="C51" s="55" t="s">
        <v>651</v>
      </c>
      <c r="D51" s="56">
        <v>10000</v>
      </c>
      <c r="E51" s="56">
        <v>14759</v>
      </c>
      <c r="F51" s="56"/>
      <c r="G51" s="56"/>
      <c r="H51" s="56"/>
      <c r="I51" s="56"/>
      <c r="J51" s="56"/>
      <c r="K51" s="59">
        <f>SUM(F51:J51)</f>
        <v>0</v>
      </c>
      <c r="L51" s="56"/>
      <c r="M51" s="56"/>
      <c r="N51" s="56">
        <v>13700</v>
      </c>
      <c r="O51" s="56"/>
      <c r="P51" s="59">
        <f>SUM(K51:O51)</f>
        <v>13700</v>
      </c>
      <c r="Q51" s="58"/>
    </row>
    <row r="52" spans="1:17" s="55" customFormat="1" ht="13.5" customHeight="1">
      <c r="A52" s="55" t="s">
        <v>652</v>
      </c>
      <c r="B52" s="56" t="s">
        <v>653</v>
      </c>
      <c r="C52" s="55" t="s">
        <v>654</v>
      </c>
      <c r="D52" s="56">
        <v>6200</v>
      </c>
      <c r="E52" s="56">
        <v>8095</v>
      </c>
      <c r="F52" s="56"/>
      <c r="G52" s="56"/>
      <c r="H52" s="56"/>
      <c r="I52" s="56"/>
      <c r="J52" s="56"/>
      <c r="K52" s="59">
        <f>SUM(F52:J52)</f>
        <v>0</v>
      </c>
      <c r="L52" s="56"/>
      <c r="M52" s="56"/>
      <c r="N52" s="56">
        <v>5830</v>
      </c>
      <c r="O52" s="56"/>
      <c r="P52" s="59">
        <f>SUM(K52:O52)</f>
        <v>5830</v>
      </c>
      <c r="Q52" s="58"/>
    </row>
    <row r="53" spans="1:17" s="55" customFormat="1" ht="13.5" customHeight="1">
      <c r="A53" s="55" t="s">
        <v>655</v>
      </c>
      <c r="B53" s="56" t="s">
        <v>656</v>
      </c>
      <c r="C53" s="55" t="s">
        <v>657</v>
      </c>
      <c r="D53" s="56">
        <v>400</v>
      </c>
      <c r="E53" s="56"/>
      <c r="F53" s="56"/>
      <c r="G53" s="56"/>
      <c r="H53" s="56"/>
      <c r="I53" s="56"/>
      <c r="J53" s="56"/>
      <c r="K53" s="59">
        <f>SUM(F53:J53)</f>
        <v>0</v>
      </c>
      <c r="L53" s="56"/>
      <c r="M53" s="56"/>
      <c r="N53" s="56"/>
      <c r="O53" s="56"/>
      <c r="P53" s="59">
        <f>SUM(K53:O53)</f>
        <v>0</v>
      </c>
      <c r="Q53" s="58"/>
    </row>
    <row r="54" spans="1:17" s="55" customFormat="1" ht="13.5" customHeight="1">
      <c r="A54" s="55" t="s">
        <v>658</v>
      </c>
      <c r="B54" s="56" t="s">
        <v>659</v>
      </c>
      <c r="C54" s="55" t="s">
        <v>660</v>
      </c>
      <c r="D54" s="56">
        <v>25150</v>
      </c>
      <c r="E54" s="56">
        <v>94412</v>
      </c>
      <c r="F54" s="56"/>
      <c r="G54" s="56"/>
      <c r="H54" s="56"/>
      <c r="I54" s="56"/>
      <c r="J54" s="56"/>
      <c r="K54" s="59">
        <f>SUM(F54:J54)</f>
        <v>0</v>
      </c>
      <c r="L54" s="56"/>
      <c r="M54" s="56"/>
      <c r="N54" s="56"/>
      <c r="O54" s="56"/>
      <c r="P54" s="59">
        <f>SUM(K54:O54)</f>
        <v>0</v>
      </c>
      <c r="Q54" s="58"/>
    </row>
    <row r="55" spans="2:17" s="55" customFormat="1" ht="13.5" customHeight="1">
      <c r="B55" s="56"/>
      <c r="D55" s="56"/>
      <c r="E55" s="56"/>
      <c r="F55" s="56"/>
      <c r="G55" s="56"/>
      <c r="H55" s="56"/>
      <c r="I55" s="56"/>
      <c r="J55" s="56"/>
      <c r="K55" s="59"/>
      <c r="L55" s="56"/>
      <c r="M55" s="56"/>
      <c r="N55" s="56"/>
      <c r="O55" s="56"/>
      <c r="P55" s="59"/>
      <c r="Q55" s="58"/>
    </row>
    <row r="56" spans="2:17" s="42" customFormat="1" ht="1.5" customHeight="1" thickBot="1">
      <c r="B56" s="41"/>
      <c r="D56" s="41"/>
      <c r="E56" s="41"/>
      <c r="F56" s="41"/>
      <c r="G56" s="41"/>
      <c r="H56" s="41"/>
      <c r="I56" s="41"/>
      <c r="J56" s="70"/>
      <c r="K56" s="71">
        <f>SUM(F56:J56)</f>
        <v>0</v>
      </c>
      <c r="L56" s="70"/>
      <c r="M56" s="41"/>
      <c r="N56" s="41"/>
      <c r="O56" s="41"/>
      <c r="P56" s="60"/>
      <c r="Q56" s="61"/>
    </row>
    <row r="57" spans="2:17" s="62" customFormat="1" ht="18" customHeight="1" thickBot="1">
      <c r="B57" s="63" t="s">
        <v>661</v>
      </c>
      <c r="C57" s="64"/>
      <c r="D57" s="65">
        <f>SUM(D29:D56)</f>
        <v>907796</v>
      </c>
      <c r="E57" s="65">
        <f>SUM(E29:E56)</f>
        <v>1394663</v>
      </c>
      <c r="F57" s="65">
        <f>SUM(F29:F54)</f>
        <v>441961</v>
      </c>
      <c r="G57" s="65">
        <f>SUM(G29:G54)</f>
        <v>149567</v>
      </c>
      <c r="H57" s="65">
        <f>SUM(H29:H54)</f>
        <v>231429</v>
      </c>
      <c r="I57" s="65">
        <f>SUM(I29:I54)</f>
        <v>7736</v>
      </c>
      <c r="J57" s="65">
        <f>SUM(J29:J56)</f>
        <v>251612</v>
      </c>
      <c r="K57" s="66">
        <f>SUM(K29:K54)</f>
        <v>1082305</v>
      </c>
      <c r="L57" s="65">
        <f>SUM(L29:L54)</f>
        <v>121054</v>
      </c>
      <c r="M57" s="65">
        <f>SUM(M29:M56)</f>
        <v>609</v>
      </c>
      <c r="N57" s="65">
        <f>SUM(N29:N56)</f>
        <v>47284</v>
      </c>
      <c r="O57" s="65"/>
      <c r="P57" s="66">
        <f>SUM(P29:P54)</f>
        <v>1251252</v>
      </c>
      <c r="Q57" s="67">
        <f>SUM(Q29:Q56)</f>
        <v>1179148</v>
      </c>
    </row>
    <row r="58" spans="2:17" s="42" customFormat="1" ht="12.75" customHeight="1">
      <c r="B58" s="55"/>
      <c r="C58" s="55"/>
      <c r="D58" s="55"/>
      <c r="E58" s="55"/>
      <c r="F58" s="56"/>
      <c r="G58" s="56"/>
      <c r="H58" s="56"/>
      <c r="I58" s="56"/>
      <c r="J58" s="56"/>
      <c r="K58" s="57"/>
      <c r="L58" s="56"/>
      <c r="M58" s="56"/>
      <c r="N58" s="56"/>
      <c r="O58" s="56"/>
      <c r="P58" s="59"/>
      <c r="Q58" s="58"/>
    </row>
    <row r="59" spans="2:17" s="42" customFormat="1" ht="4.5" customHeight="1">
      <c r="B59" s="55"/>
      <c r="C59" s="55"/>
      <c r="D59" s="55"/>
      <c r="E59" s="55"/>
      <c r="F59" s="56"/>
      <c r="G59" s="56"/>
      <c r="H59" s="56"/>
      <c r="I59" s="56"/>
      <c r="J59" s="56"/>
      <c r="K59" s="57"/>
      <c r="L59" s="56"/>
      <c r="M59" s="56"/>
      <c r="N59" s="56"/>
      <c r="O59" s="56"/>
      <c r="P59" s="59"/>
      <c r="Q59" s="58"/>
    </row>
    <row r="60" spans="1:17" s="42" customFormat="1" ht="18" customHeight="1">
      <c r="A60" s="68" t="s">
        <v>662</v>
      </c>
      <c r="B60" s="69" t="s">
        <v>663</v>
      </c>
      <c r="F60" s="41"/>
      <c r="G60" s="41"/>
      <c r="H60" s="41"/>
      <c r="I60" s="41"/>
      <c r="J60" s="41"/>
      <c r="K60" s="43"/>
      <c r="L60" s="41"/>
      <c r="M60" s="41"/>
      <c r="N60" s="41"/>
      <c r="O60" s="41"/>
      <c r="P60" s="60"/>
      <c r="Q60" s="61"/>
    </row>
    <row r="61" spans="2:17" s="42" customFormat="1" ht="3.75" customHeight="1">
      <c r="B61" s="41"/>
      <c r="F61" s="41"/>
      <c r="G61" s="41"/>
      <c r="H61" s="41"/>
      <c r="I61" s="41"/>
      <c r="J61" s="41"/>
      <c r="K61" s="43"/>
      <c r="L61" s="41"/>
      <c r="M61" s="41"/>
      <c r="N61" s="41"/>
      <c r="O61" s="41"/>
      <c r="P61" s="60"/>
      <c r="Q61" s="61"/>
    </row>
    <row r="62" spans="1:17" s="42" customFormat="1" ht="13.5" customHeight="1">
      <c r="A62" s="72" t="s">
        <v>664</v>
      </c>
      <c r="B62" s="74" t="s">
        <v>665</v>
      </c>
      <c r="F62" s="41"/>
      <c r="G62" s="41"/>
      <c r="H62" s="41"/>
      <c r="I62" s="41"/>
      <c r="J62" s="41"/>
      <c r="K62" s="43"/>
      <c r="L62" s="41"/>
      <c r="M62" s="41"/>
      <c r="N62" s="41"/>
      <c r="O62" s="41"/>
      <c r="P62" s="60"/>
      <c r="Q62" s="61"/>
    </row>
    <row r="63" spans="2:17" s="42" customFormat="1" ht="5.25" customHeight="1">
      <c r="B63" s="41"/>
      <c r="F63" s="41"/>
      <c r="G63" s="41"/>
      <c r="H63" s="41"/>
      <c r="I63" s="41"/>
      <c r="J63" s="41"/>
      <c r="K63" s="43"/>
      <c r="L63" s="41"/>
      <c r="M63" s="41"/>
      <c r="N63" s="41"/>
      <c r="O63" s="41"/>
      <c r="P63" s="60"/>
      <c r="Q63" s="61"/>
    </row>
    <row r="64" spans="1:17" s="55" customFormat="1" ht="13.5" customHeight="1">
      <c r="A64" s="55" t="s">
        <v>566</v>
      </c>
      <c r="B64" s="56" t="s">
        <v>666</v>
      </c>
      <c r="C64" s="55" t="s">
        <v>667</v>
      </c>
      <c r="D64" s="56">
        <v>111286</v>
      </c>
      <c r="E64" s="56">
        <v>119079</v>
      </c>
      <c r="F64" s="56">
        <v>76455</v>
      </c>
      <c r="G64" s="56">
        <v>25348</v>
      </c>
      <c r="H64" s="56">
        <v>13773</v>
      </c>
      <c r="I64" s="56"/>
      <c r="J64" s="56"/>
      <c r="K64" s="59">
        <f aca="true" t="shared" si="5" ref="K64:K86">SUM(F64:J64)</f>
        <v>115576</v>
      </c>
      <c r="L64" s="56"/>
      <c r="M64" s="56"/>
      <c r="N64" s="56"/>
      <c r="O64" s="56"/>
      <c r="P64" s="59">
        <f aca="true" t="shared" si="6" ref="P64:P86">SUM(K64:O64)</f>
        <v>115576</v>
      </c>
      <c r="Q64" s="58">
        <v>115576</v>
      </c>
    </row>
    <row r="65" spans="1:17" s="55" customFormat="1" ht="13.5" customHeight="1">
      <c r="A65" s="55" t="s">
        <v>569</v>
      </c>
      <c r="B65" s="56" t="s">
        <v>668</v>
      </c>
      <c r="C65" s="55" t="s">
        <v>669</v>
      </c>
      <c r="D65" s="56">
        <v>330438</v>
      </c>
      <c r="E65" s="56">
        <v>338108</v>
      </c>
      <c r="F65" s="56">
        <v>198710</v>
      </c>
      <c r="G65" s="56">
        <v>65373</v>
      </c>
      <c r="H65" s="56">
        <v>66773</v>
      </c>
      <c r="I65" s="56"/>
      <c r="J65" s="56"/>
      <c r="K65" s="59">
        <f t="shared" si="5"/>
        <v>330856</v>
      </c>
      <c r="L65" s="56">
        <v>643</v>
      </c>
      <c r="M65" s="56"/>
      <c r="N65" s="56"/>
      <c r="O65" s="56"/>
      <c r="P65" s="59">
        <f t="shared" si="6"/>
        <v>331499</v>
      </c>
      <c r="Q65" s="58">
        <v>331499</v>
      </c>
    </row>
    <row r="66" spans="1:17" s="55" customFormat="1" ht="13.5" customHeight="1">
      <c r="A66" s="55" t="s">
        <v>572</v>
      </c>
      <c r="B66" s="56" t="s">
        <v>670</v>
      </c>
      <c r="C66" s="55" t="s">
        <v>671</v>
      </c>
      <c r="D66" s="56">
        <v>232817</v>
      </c>
      <c r="E66" s="56">
        <v>249931</v>
      </c>
      <c r="F66" s="56">
        <v>145056</v>
      </c>
      <c r="G66" s="56">
        <v>49101</v>
      </c>
      <c r="H66" s="56">
        <v>47304</v>
      </c>
      <c r="I66" s="56"/>
      <c r="J66" s="56"/>
      <c r="K66" s="59">
        <f t="shared" si="5"/>
        <v>241461</v>
      </c>
      <c r="L66" s="56">
        <v>843</v>
      </c>
      <c r="M66" s="56">
        <v>306</v>
      </c>
      <c r="N66" s="56"/>
      <c r="O66" s="56"/>
      <c r="P66" s="59">
        <f t="shared" si="6"/>
        <v>242610</v>
      </c>
      <c r="Q66" s="58">
        <v>242610</v>
      </c>
    </row>
    <row r="67" spans="1:17" s="55" customFormat="1" ht="13.5" customHeight="1">
      <c r="A67" s="55" t="s">
        <v>575</v>
      </c>
      <c r="B67" s="56" t="s">
        <v>672</v>
      </c>
      <c r="C67" s="55" t="s">
        <v>673</v>
      </c>
      <c r="D67" s="56">
        <v>281518</v>
      </c>
      <c r="E67" s="56">
        <v>291114</v>
      </c>
      <c r="F67" s="56">
        <v>168203</v>
      </c>
      <c r="G67" s="56">
        <v>55088</v>
      </c>
      <c r="H67" s="56">
        <v>63356</v>
      </c>
      <c r="I67" s="56"/>
      <c r="J67" s="56"/>
      <c r="K67" s="59">
        <f t="shared" si="5"/>
        <v>286647</v>
      </c>
      <c r="L67" s="56">
        <v>1265</v>
      </c>
      <c r="M67" s="56">
        <v>919</v>
      </c>
      <c r="N67" s="56"/>
      <c r="O67" s="56"/>
      <c r="P67" s="59">
        <f t="shared" si="6"/>
        <v>288831</v>
      </c>
      <c r="Q67" s="58">
        <v>288831</v>
      </c>
    </row>
    <row r="68" spans="1:17" s="55" customFormat="1" ht="13.5" customHeight="1">
      <c r="A68" s="55" t="s">
        <v>578</v>
      </c>
      <c r="B68" s="56" t="s">
        <v>674</v>
      </c>
      <c r="C68" s="55" t="s">
        <v>675</v>
      </c>
      <c r="D68" s="56">
        <v>168373</v>
      </c>
      <c r="E68" s="56">
        <v>191039</v>
      </c>
      <c r="F68" s="56">
        <v>105373</v>
      </c>
      <c r="G68" s="56">
        <v>34552</v>
      </c>
      <c r="H68" s="56">
        <v>44736</v>
      </c>
      <c r="I68" s="56"/>
      <c r="J68" s="56"/>
      <c r="K68" s="59">
        <f t="shared" si="5"/>
        <v>184661</v>
      </c>
      <c r="L68" s="56">
        <v>390</v>
      </c>
      <c r="M68" s="56">
        <v>4851</v>
      </c>
      <c r="N68" s="56"/>
      <c r="O68" s="56"/>
      <c r="P68" s="59">
        <f t="shared" si="6"/>
        <v>189902</v>
      </c>
      <c r="Q68" s="58">
        <v>189902</v>
      </c>
    </row>
    <row r="69" spans="1:17" s="55" customFormat="1" ht="13.5" customHeight="1">
      <c r="A69" s="55" t="s">
        <v>581</v>
      </c>
      <c r="B69" s="56" t="s">
        <v>676</v>
      </c>
      <c r="C69" s="55" t="s">
        <v>677</v>
      </c>
      <c r="D69" s="56">
        <v>167786</v>
      </c>
      <c r="E69" s="56">
        <v>175002</v>
      </c>
      <c r="F69" s="56">
        <v>97144</v>
      </c>
      <c r="G69" s="56">
        <v>32043</v>
      </c>
      <c r="H69" s="56">
        <v>41732</v>
      </c>
      <c r="I69" s="56"/>
      <c r="J69" s="56"/>
      <c r="K69" s="59">
        <f t="shared" si="5"/>
        <v>170919</v>
      </c>
      <c r="L69" s="56">
        <v>118</v>
      </c>
      <c r="M69" s="56"/>
      <c r="N69" s="56"/>
      <c r="O69" s="56"/>
      <c r="P69" s="59">
        <f t="shared" si="6"/>
        <v>171037</v>
      </c>
      <c r="Q69" s="58">
        <v>171037</v>
      </c>
    </row>
    <row r="70" spans="1:17" s="55" customFormat="1" ht="13.5" customHeight="1">
      <c r="A70" s="55" t="s">
        <v>584</v>
      </c>
      <c r="B70" s="56" t="s">
        <v>678</v>
      </c>
      <c r="C70" s="55" t="s">
        <v>679</v>
      </c>
      <c r="D70" s="56">
        <v>225418</v>
      </c>
      <c r="E70" s="56">
        <v>262910</v>
      </c>
      <c r="F70" s="56">
        <v>154590</v>
      </c>
      <c r="G70" s="56">
        <v>50726</v>
      </c>
      <c r="H70" s="56">
        <v>53766</v>
      </c>
      <c r="I70" s="56"/>
      <c r="J70" s="56"/>
      <c r="K70" s="59">
        <f t="shared" si="5"/>
        <v>259082</v>
      </c>
      <c r="L70" s="56">
        <v>597</v>
      </c>
      <c r="M70" s="56"/>
      <c r="N70" s="56"/>
      <c r="O70" s="56"/>
      <c r="P70" s="59">
        <f t="shared" si="6"/>
        <v>259679</v>
      </c>
      <c r="Q70" s="58">
        <v>259679</v>
      </c>
    </row>
    <row r="71" spans="1:17" s="55" customFormat="1" ht="13.5" customHeight="1">
      <c r="A71" s="55" t="s">
        <v>587</v>
      </c>
      <c r="B71" s="56" t="s">
        <v>680</v>
      </c>
      <c r="C71" s="55" t="s">
        <v>681</v>
      </c>
      <c r="D71" s="56">
        <v>112393</v>
      </c>
      <c r="E71" s="56">
        <v>118607</v>
      </c>
      <c r="F71" s="56">
        <v>81045</v>
      </c>
      <c r="G71" s="56">
        <v>26533</v>
      </c>
      <c r="H71" s="56">
        <v>4759</v>
      </c>
      <c r="I71" s="56"/>
      <c r="J71" s="56"/>
      <c r="K71" s="59">
        <f t="shared" si="5"/>
        <v>112337</v>
      </c>
      <c r="L71" s="56">
        <v>4104</v>
      </c>
      <c r="M71" s="56">
        <v>1000</v>
      </c>
      <c r="N71" s="56"/>
      <c r="O71" s="56"/>
      <c r="P71" s="59">
        <f t="shared" si="6"/>
        <v>117441</v>
      </c>
      <c r="Q71" s="58">
        <v>117441</v>
      </c>
    </row>
    <row r="72" spans="1:17" s="55" customFormat="1" ht="13.5" customHeight="1">
      <c r="A72" s="55" t="s">
        <v>590</v>
      </c>
      <c r="B72" s="56" t="s">
        <v>682</v>
      </c>
      <c r="C72" s="55" t="s">
        <v>683</v>
      </c>
      <c r="D72" s="56">
        <v>878399</v>
      </c>
      <c r="E72" s="56">
        <v>922580</v>
      </c>
      <c r="F72" s="56">
        <v>534465</v>
      </c>
      <c r="G72" s="56">
        <v>177219</v>
      </c>
      <c r="H72" s="56">
        <v>176917</v>
      </c>
      <c r="I72" s="56"/>
      <c r="J72" s="56"/>
      <c r="K72" s="59">
        <f t="shared" si="5"/>
        <v>888601</v>
      </c>
      <c r="L72" s="56">
        <v>7590</v>
      </c>
      <c r="M72" s="56">
        <v>3618</v>
      </c>
      <c r="N72" s="56"/>
      <c r="O72" s="56"/>
      <c r="P72" s="59">
        <f t="shared" si="6"/>
        <v>899809</v>
      </c>
      <c r="Q72" s="58">
        <v>899809</v>
      </c>
    </row>
    <row r="73" spans="1:17" s="55" customFormat="1" ht="13.5" customHeight="1">
      <c r="A73" s="55" t="s">
        <v>612</v>
      </c>
      <c r="B73" s="56" t="s">
        <v>684</v>
      </c>
      <c r="C73" s="55" t="s">
        <v>685</v>
      </c>
      <c r="D73" s="56">
        <v>58534</v>
      </c>
      <c r="E73" s="56">
        <v>68512</v>
      </c>
      <c r="F73" s="56">
        <v>44634</v>
      </c>
      <c r="G73" s="56">
        <v>14648</v>
      </c>
      <c r="H73" s="56">
        <v>5000</v>
      </c>
      <c r="I73" s="56"/>
      <c r="J73" s="56"/>
      <c r="K73" s="59">
        <f t="shared" si="5"/>
        <v>64282</v>
      </c>
      <c r="L73" s="56"/>
      <c r="M73" s="56"/>
      <c r="N73" s="56"/>
      <c r="O73" s="56"/>
      <c r="P73" s="59">
        <f t="shared" si="6"/>
        <v>64282</v>
      </c>
      <c r="Q73" s="58">
        <v>64282</v>
      </c>
    </row>
    <row r="74" spans="1:17" s="55" customFormat="1" ht="23.25" customHeight="1">
      <c r="A74" s="55" t="s">
        <v>615</v>
      </c>
      <c r="B74" s="56" t="s">
        <v>686</v>
      </c>
      <c r="C74" s="55" t="s">
        <v>687</v>
      </c>
      <c r="D74" s="56">
        <v>201857</v>
      </c>
      <c r="E74" s="56">
        <v>227080</v>
      </c>
      <c r="F74" s="56">
        <v>87963</v>
      </c>
      <c r="G74" s="56">
        <v>28061</v>
      </c>
      <c r="H74" s="56">
        <v>96902</v>
      </c>
      <c r="I74" s="56"/>
      <c r="J74" s="56"/>
      <c r="K74" s="59">
        <f t="shared" si="5"/>
        <v>212926</v>
      </c>
      <c r="L74" s="56">
        <v>3882</v>
      </c>
      <c r="M74" s="56"/>
      <c r="N74" s="56"/>
      <c r="O74" s="56"/>
      <c r="P74" s="59">
        <f t="shared" si="6"/>
        <v>216808</v>
      </c>
      <c r="Q74" s="58">
        <v>216808</v>
      </c>
    </row>
    <row r="75" spans="1:17" s="55" customFormat="1" ht="13.5" customHeight="1">
      <c r="A75" s="55" t="s">
        <v>617</v>
      </c>
      <c r="B75" s="56" t="s">
        <v>688</v>
      </c>
      <c r="C75" s="55" t="s">
        <v>689</v>
      </c>
      <c r="D75" s="56">
        <v>2000</v>
      </c>
      <c r="E75" s="56">
        <v>2161</v>
      </c>
      <c r="F75" s="56">
        <v>128</v>
      </c>
      <c r="G75" s="56">
        <v>13</v>
      </c>
      <c r="H75" s="56">
        <v>459</v>
      </c>
      <c r="I75" s="56"/>
      <c r="J75" s="56"/>
      <c r="K75" s="59">
        <f t="shared" si="5"/>
        <v>600</v>
      </c>
      <c r="L75" s="56"/>
      <c r="M75" s="56"/>
      <c r="N75" s="56"/>
      <c r="O75" s="56"/>
      <c r="P75" s="59">
        <f t="shared" si="6"/>
        <v>600</v>
      </c>
      <c r="Q75" s="58">
        <v>600</v>
      </c>
    </row>
    <row r="76" spans="1:17" s="55" customFormat="1" ht="13.5" customHeight="1">
      <c r="A76" s="55" t="s">
        <v>620</v>
      </c>
      <c r="B76" s="56" t="s">
        <v>690</v>
      </c>
      <c r="C76" s="55" t="s">
        <v>691</v>
      </c>
      <c r="D76" s="56"/>
      <c r="E76" s="56">
        <v>55</v>
      </c>
      <c r="F76" s="56"/>
      <c r="G76" s="56"/>
      <c r="H76" s="56">
        <v>55</v>
      </c>
      <c r="I76" s="56"/>
      <c r="J76" s="56"/>
      <c r="K76" s="59">
        <f t="shared" si="5"/>
        <v>55</v>
      </c>
      <c r="L76" s="56"/>
      <c r="M76" s="56"/>
      <c r="N76" s="56"/>
      <c r="O76" s="56"/>
      <c r="P76" s="59">
        <f t="shared" si="6"/>
        <v>55</v>
      </c>
      <c r="Q76" s="58"/>
    </row>
    <row r="77" spans="1:17" s="55" customFormat="1" ht="13.5" customHeight="1">
      <c r="A77" s="55" t="s">
        <v>623</v>
      </c>
      <c r="B77" s="56" t="s">
        <v>692</v>
      </c>
      <c r="C77" s="55" t="s">
        <v>693</v>
      </c>
      <c r="D77" s="56">
        <v>19000</v>
      </c>
      <c r="E77" s="56"/>
      <c r="F77" s="56"/>
      <c r="G77" s="56"/>
      <c r="H77" s="56"/>
      <c r="I77" s="56"/>
      <c r="J77" s="56"/>
      <c r="K77" s="59">
        <f t="shared" si="5"/>
        <v>0</v>
      </c>
      <c r="L77" s="56"/>
      <c r="M77" s="56"/>
      <c r="N77" s="56"/>
      <c r="O77" s="56"/>
      <c r="P77" s="59">
        <f t="shared" si="6"/>
        <v>0</v>
      </c>
      <c r="Q77" s="58"/>
    </row>
    <row r="78" spans="1:17" s="55" customFormat="1" ht="13.5" customHeight="1">
      <c r="A78" s="55" t="s">
        <v>626</v>
      </c>
      <c r="B78" s="56" t="s">
        <v>694</v>
      </c>
      <c r="C78" s="55" t="s">
        <v>695</v>
      </c>
      <c r="D78" s="56">
        <v>45600</v>
      </c>
      <c r="E78" s="56">
        <v>45600</v>
      </c>
      <c r="F78" s="56"/>
      <c r="G78" s="56"/>
      <c r="H78" s="56"/>
      <c r="I78" s="56"/>
      <c r="J78" s="56"/>
      <c r="K78" s="59">
        <f t="shared" si="5"/>
        <v>0</v>
      </c>
      <c r="L78" s="56">
        <v>18831</v>
      </c>
      <c r="M78" s="56"/>
      <c r="N78" s="56"/>
      <c r="O78" s="56"/>
      <c r="P78" s="59">
        <f t="shared" si="6"/>
        <v>18831</v>
      </c>
      <c r="Q78" s="58">
        <v>18831</v>
      </c>
    </row>
    <row r="79" spans="1:17" s="55" customFormat="1" ht="13.5" customHeight="1">
      <c r="A79" s="55" t="s">
        <v>629</v>
      </c>
      <c r="B79" s="56" t="s">
        <v>696</v>
      </c>
      <c r="C79" s="55" t="s">
        <v>697</v>
      </c>
      <c r="D79" s="56"/>
      <c r="E79" s="56">
        <v>5</v>
      </c>
      <c r="F79" s="56"/>
      <c r="G79" s="56"/>
      <c r="H79" s="56"/>
      <c r="I79" s="56"/>
      <c r="J79" s="56"/>
      <c r="K79" s="59">
        <f t="shared" si="5"/>
        <v>0</v>
      </c>
      <c r="L79" s="56"/>
      <c r="M79" s="56"/>
      <c r="N79" s="56"/>
      <c r="O79" s="56"/>
      <c r="P79" s="59">
        <f t="shared" si="6"/>
        <v>0</v>
      </c>
      <c r="Q79" s="58"/>
    </row>
    <row r="80" spans="1:17" s="55" customFormat="1" ht="13.5" customHeight="1">
      <c r="A80" s="55" t="s">
        <v>632</v>
      </c>
      <c r="B80" s="56" t="s">
        <v>698</v>
      </c>
      <c r="C80" s="55" t="s">
        <v>699</v>
      </c>
      <c r="D80" s="56"/>
      <c r="E80" s="56">
        <v>3021</v>
      </c>
      <c r="F80" s="56"/>
      <c r="G80" s="56"/>
      <c r="H80" s="56"/>
      <c r="I80" s="56"/>
      <c r="J80" s="56"/>
      <c r="K80" s="59">
        <f t="shared" si="5"/>
        <v>0</v>
      </c>
      <c r="L80" s="56">
        <v>3021</v>
      </c>
      <c r="M80" s="56"/>
      <c r="N80" s="56"/>
      <c r="O80" s="56"/>
      <c r="P80" s="59">
        <f t="shared" si="6"/>
        <v>3021</v>
      </c>
      <c r="Q80" s="58">
        <v>3021</v>
      </c>
    </row>
    <row r="81" spans="1:17" s="55" customFormat="1" ht="13.5" customHeight="1">
      <c r="A81" s="55" t="s">
        <v>634</v>
      </c>
      <c r="B81" s="56" t="s">
        <v>700</v>
      </c>
      <c r="C81" s="55" t="s">
        <v>701</v>
      </c>
      <c r="D81" s="56"/>
      <c r="E81" s="56">
        <v>76076</v>
      </c>
      <c r="F81" s="56">
        <v>1733</v>
      </c>
      <c r="G81" s="56">
        <v>439</v>
      </c>
      <c r="H81" s="56"/>
      <c r="I81" s="56"/>
      <c r="J81" s="56"/>
      <c r="K81" s="59">
        <f t="shared" si="5"/>
        <v>2172</v>
      </c>
      <c r="L81" s="56">
        <v>46326</v>
      </c>
      <c r="M81" s="56"/>
      <c r="N81" s="56"/>
      <c r="O81" s="56"/>
      <c r="P81" s="59">
        <f t="shared" si="6"/>
        <v>48498</v>
      </c>
      <c r="Q81" s="58">
        <v>48498</v>
      </c>
    </row>
    <row r="82" spans="1:17" s="55" customFormat="1" ht="13.5" customHeight="1">
      <c r="A82" s="55" t="s">
        <v>637</v>
      </c>
      <c r="B82" s="56" t="s">
        <v>702</v>
      </c>
      <c r="C82" s="55" t="s">
        <v>703</v>
      </c>
      <c r="D82" s="56"/>
      <c r="E82" s="56">
        <v>24752</v>
      </c>
      <c r="F82" s="56"/>
      <c r="G82" s="56"/>
      <c r="H82" s="56"/>
      <c r="I82" s="56"/>
      <c r="J82" s="56"/>
      <c r="K82" s="59">
        <f t="shared" si="5"/>
        <v>0</v>
      </c>
      <c r="L82" s="56">
        <v>24752</v>
      </c>
      <c r="M82" s="56"/>
      <c r="N82" s="56"/>
      <c r="O82" s="56"/>
      <c r="P82" s="59">
        <f t="shared" si="6"/>
        <v>24752</v>
      </c>
      <c r="Q82" s="58">
        <v>24752</v>
      </c>
    </row>
    <row r="83" spans="1:17" s="55" customFormat="1" ht="13.5" customHeight="1">
      <c r="A83" s="55" t="s">
        <v>640</v>
      </c>
      <c r="B83" s="56" t="s">
        <v>704</v>
      </c>
      <c r="C83" s="55" t="s">
        <v>705</v>
      </c>
      <c r="D83" s="56"/>
      <c r="E83" s="56">
        <v>15499</v>
      </c>
      <c r="F83" s="56">
        <v>979</v>
      </c>
      <c r="G83" s="56">
        <v>256</v>
      </c>
      <c r="H83" s="56"/>
      <c r="I83" s="56"/>
      <c r="J83" s="56"/>
      <c r="K83" s="59">
        <f t="shared" si="5"/>
        <v>1235</v>
      </c>
      <c r="L83" s="56">
        <v>997</v>
      </c>
      <c r="M83" s="56"/>
      <c r="N83" s="56"/>
      <c r="O83" s="56"/>
      <c r="P83" s="59">
        <f t="shared" si="6"/>
        <v>2232</v>
      </c>
      <c r="Q83" s="58">
        <v>2232</v>
      </c>
    </row>
    <row r="84" spans="1:17" s="55" customFormat="1" ht="13.5" customHeight="1">
      <c r="A84" s="55" t="s">
        <v>643</v>
      </c>
      <c r="B84" s="56" t="s">
        <v>706</v>
      </c>
      <c r="C84" s="55" t="s">
        <v>707</v>
      </c>
      <c r="D84" s="56"/>
      <c r="E84" s="56">
        <v>5000</v>
      </c>
      <c r="F84" s="56"/>
      <c r="G84" s="56"/>
      <c r="H84" s="56"/>
      <c r="I84" s="56"/>
      <c r="J84" s="56"/>
      <c r="K84" s="59">
        <f t="shared" si="5"/>
        <v>0</v>
      </c>
      <c r="L84" s="56"/>
      <c r="M84" s="56"/>
      <c r="N84" s="56">
        <v>5000</v>
      </c>
      <c r="O84" s="56"/>
      <c r="P84" s="59">
        <f t="shared" si="6"/>
        <v>5000</v>
      </c>
      <c r="Q84" s="58"/>
    </row>
    <row r="85" spans="1:17" s="55" customFormat="1" ht="27" customHeight="1">
      <c r="A85" s="55" t="s">
        <v>646</v>
      </c>
      <c r="B85" s="56" t="s">
        <v>708</v>
      </c>
      <c r="C85" s="55" t="s">
        <v>709</v>
      </c>
      <c r="D85" s="56">
        <v>7000</v>
      </c>
      <c r="E85" s="56">
        <v>60</v>
      </c>
      <c r="F85" s="56"/>
      <c r="G85" s="56"/>
      <c r="H85" s="56"/>
      <c r="I85" s="56"/>
      <c r="J85" s="56"/>
      <c r="K85" s="59">
        <f t="shared" si="5"/>
        <v>0</v>
      </c>
      <c r="L85" s="56"/>
      <c r="M85" s="56"/>
      <c r="N85" s="56"/>
      <c r="O85" s="56"/>
      <c r="P85" s="59">
        <f t="shared" si="6"/>
        <v>0</v>
      </c>
      <c r="Q85" s="58"/>
    </row>
    <row r="86" spans="1:17" s="55" customFormat="1" ht="27" customHeight="1">
      <c r="A86" s="55" t="s">
        <v>649</v>
      </c>
      <c r="B86" s="56" t="s">
        <v>710</v>
      </c>
      <c r="C86" s="55" t="s">
        <v>711</v>
      </c>
      <c r="D86" s="56">
        <v>4000</v>
      </c>
      <c r="E86" s="56"/>
      <c r="F86" s="56"/>
      <c r="G86" s="56"/>
      <c r="H86" s="56"/>
      <c r="I86" s="56"/>
      <c r="J86" s="56"/>
      <c r="K86" s="59">
        <f t="shared" si="5"/>
        <v>0</v>
      </c>
      <c r="L86" s="56"/>
      <c r="M86" s="56"/>
      <c r="N86" s="56"/>
      <c r="O86" s="56"/>
      <c r="P86" s="59">
        <f t="shared" si="6"/>
        <v>0</v>
      </c>
      <c r="Q86" s="58"/>
    </row>
    <row r="87" spans="2:17" s="55" customFormat="1" ht="7.5" customHeight="1">
      <c r="B87" s="56"/>
      <c r="D87" s="56"/>
      <c r="E87" s="56"/>
      <c r="F87" s="56"/>
      <c r="G87" s="56"/>
      <c r="H87" s="56"/>
      <c r="I87" s="56"/>
      <c r="J87" s="56"/>
      <c r="K87" s="59"/>
      <c r="L87" s="56"/>
      <c r="M87" s="56"/>
      <c r="N87" s="56"/>
      <c r="O87" s="56"/>
      <c r="P87" s="59"/>
      <c r="Q87" s="58"/>
    </row>
    <row r="88" spans="2:17" s="62" customFormat="1" ht="14.25" customHeight="1">
      <c r="B88" s="75" t="s">
        <v>712</v>
      </c>
      <c r="C88" s="76"/>
      <c r="D88" s="77">
        <f>SUM(D64:D87)</f>
        <v>2846419</v>
      </c>
      <c r="E88" s="77">
        <f>SUM(E64:E87)</f>
        <v>3136191</v>
      </c>
      <c r="F88" s="77">
        <f>SUM(F64:F85)</f>
        <v>1696478</v>
      </c>
      <c r="G88" s="77">
        <f>SUM(G64:G85)</f>
        <v>559400</v>
      </c>
      <c r="H88" s="77">
        <f>SUM(H64:H85)</f>
        <v>615532</v>
      </c>
      <c r="I88" s="77"/>
      <c r="J88" s="77">
        <f>SUM(J64:J87)</f>
        <v>0</v>
      </c>
      <c r="K88" s="78">
        <f>SUM(K64:K85)</f>
        <v>2871410</v>
      </c>
      <c r="L88" s="77">
        <f>SUM(L64:L85)</f>
        <v>113359</v>
      </c>
      <c r="M88" s="77">
        <f>SUM(M64:M85)</f>
        <v>10694</v>
      </c>
      <c r="N88" s="77">
        <f>SUM(N64:N87)</f>
        <v>5000</v>
      </c>
      <c r="O88" s="77">
        <f>SUM(O64:O85)</f>
        <v>0</v>
      </c>
      <c r="P88" s="79">
        <f>SUM(P64:P86)</f>
        <v>3000463</v>
      </c>
      <c r="Q88" s="80">
        <f>SUM(Q64:Q87)</f>
        <v>2995408</v>
      </c>
    </row>
    <row r="89" spans="2:17" s="42" customFormat="1" ht="12.75" customHeight="1">
      <c r="B89" s="41"/>
      <c r="F89" s="41"/>
      <c r="G89" s="41"/>
      <c r="H89" s="41"/>
      <c r="I89" s="41"/>
      <c r="J89" s="41"/>
      <c r="K89" s="43"/>
      <c r="L89" s="41"/>
      <c r="M89" s="41"/>
      <c r="N89" s="41"/>
      <c r="O89" s="41"/>
      <c r="P89" s="60"/>
      <c r="Q89" s="61"/>
    </row>
    <row r="90" spans="1:17" s="42" customFormat="1" ht="14.25" customHeight="1">
      <c r="A90" s="72" t="s">
        <v>713</v>
      </c>
      <c r="B90" s="74" t="s">
        <v>714</v>
      </c>
      <c r="F90" s="41"/>
      <c r="G90" s="41"/>
      <c r="H90" s="41"/>
      <c r="I90" s="41"/>
      <c r="J90" s="41"/>
      <c r="K90" s="43"/>
      <c r="L90" s="41"/>
      <c r="M90" s="41"/>
      <c r="N90" s="41"/>
      <c r="O90" s="41"/>
      <c r="P90" s="60"/>
      <c r="Q90" s="61"/>
    </row>
    <row r="91" spans="2:17" s="42" customFormat="1" ht="8.25" customHeight="1">
      <c r="B91" s="41"/>
      <c r="F91" s="41"/>
      <c r="G91" s="41"/>
      <c r="H91" s="41"/>
      <c r="I91" s="41"/>
      <c r="J91" s="41"/>
      <c r="K91" s="43"/>
      <c r="L91" s="41"/>
      <c r="M91" s="41"/>
      <c r="N91" s="41"/>
      <c r="O91" s="41"/>
      <c r="P91" s="60"/>
      <c r="Q91" s="61"/>
    </row>
    <row r="92" spans="1:17" s="55" customFormat="1" ht="13.5" customHeight="1">
      <c r="A92" s="55" t="s">
        <v>566</v>
      </c>
      <c r="B92" s="56" t="s">
        <v>715</v>
      </c>
      <c r="C92" s="55" t="s">
        <v>716</v>
      </c>
      <c r="D92" s="56">
        <v>552797</v>
      </c>
      <c r="E92" s="56">
        <v>631608</v>
      </c>
      <c r="F92" s="56">
        <v>340311</v>
      </c>
      <c r="G92" s="56">
        <v>111013</v>
      </c>
      <c r="H92" s="56">
        <v>122666</v>
      </c>
      <c r="I92" s="56">
        <v>1430</v>
      </c>
      <c r="J92" s="56"/>
      <c r="K92" s="59">
        <f aca="true" t="shared" si="7" ref="K92:K107">SUM(F92:J92)</f>
        <v>575420</v>
      </c>
      <c r="L92" s="56">
        <v>22001</v>
      </c>
      <c r="M92" s="56">
        <v>4449</v>
      </c>
      <c r="N92" s="56"/>
      <c r="O92" s="56"/>
      <c r="P92" s="59">
        <f aca="true" t="shared" si="8" ref="P92:P108">SUM(K92:O92)</f>
        <v>601870</v>
      </c>
      <c r="Q92" s="58">
        <v>601870</v>
      </c>
    </row>
    <row r="93" spans="1:17" s="55" customFormat="1" ht="13.5" customHeight="1">
      <c r="A93" s="55" t="s">
        <v>569</v>
      </c>
      <c r="B93" s="56" t="s">
        <v>717</v>
      </c>
      <c r="C93" s="55" t="s">
        <v>718</v>
      </c>
      <c r="D93" s="56">
        <v>241936</v>
      </c>
      <c r="E93" s="56">
        <v>262289</v>
      </c>
      <c r="F93" s="56">
        <v>160136</v>
      </c>
      <c r="G93" s="56">
        <v>51739</v>
      </c>
      <c r="H93" s="56">
        <v>42584</v>
      </c>
      <c r="I93" s="56">
        <v>739</v>
      </c>
      <c r="J93" s="56"/>
      <c r="K93" s="59">
        <f t="shared" si="7"/>
        <v>255198</v>
      </c>
      <c r="L93" s="56">
        <v>3136</v>
      </c>
      <c r="M93" s="56"/>
      <c r="N93" s="56"/>
      <c r="O93" s="56"/>
      <c r="P93" s="59">
        <f t="shared" si="8"/>
        <v>258334</v>
      </c>
      <c r="Q93" s="58">
        <v>258334</v>
      </c>
    </row>
    <row r="94" spans="1:17" s="55" customFormat="1" ht="13.5" customHeight="1">
      <c r="A94" s="55" t="s">
        <v>572</v>
      </c>
      <c r="B94" s="56" t="s">
        <v>719</v>
      </c>
      <c r="C94" s="55" t="s">
        <v>720</v>
      </c>
      <c r="D94" s="56">
        <v>262570</v>
      </c>
      <c r="E94" s="56">
        <v>293814</v>
      </c>
      <c r="F94" s="56">
        <v>170085</v>
      </c>
      <c r="G94" s="56">
        <v>54541</v>
      </c>
      <c r="H94" s="56">
        <v>50223</v>
      </c>
      <c r="I94" s="56">
        <v>48</v>
      </c>
      <c r="J94" s="56"/>
      <c r="K94" s="59">
        <f t="shared" si="7"/>
        <v>274897</v>
      </c>
      <c r="L94" s="56">
        <v>7561</v>
      </c>
      <c r="M94" s="56"/>
      <c r="N94" s="56"/>
      <c r="O94" s="56"/>
      <c r="P94" s="59">
        <f t="shared" si="8"/>
        <v>282458</v>
      </c>
      <c r="Q94" s="58">
        <v>282458</v>
      </c>
    </row>
    <row r="95" spans="1:17" s="55" customFormat="1" ht="13.5" customHeight="1">
      <c r="A95" s="55" t="s">
        <v>575</v>
      </c>
      <c r="B95" s="56" t="s">
        <v>721</v>
      </c>
      <c r="C95" s="55" t="s">
        <v>722</v>
      </c>
      <c r="D95" s="56">
        <v>840092</v>
      </c>
      <c r="E95" s="56">
        <v>926295</v>
      </c>
      <c r="F95" s="56">
        <v>494743</v>
      </c>
      <c r="G95" s="56">
        <v>161155</v>
      </c>
      <c r="H95" s="56">
        <v>197557</v>
      </c>
      <c r="I95" s="56">
        <v>510</v>
      </c>
      <c r="J95" s="56">
        <v>601</v>
      </c>
      <c r="K95" s="59">
        <f t="shared" si="7"/>
        <v>854566</v>
      </c>
      <c r="L95" s="56">
        <v>34932</v>
      </c>
      <c r="M95" s="56">
        <v>14081</v>
      </c>
      <c r="N95" s="56"/>
      <c r="O95" s="56"/>
      <c r="P95" s="59">
        <f t="shared" si="8"/>
        <v>903579</v>
      </c>
      <c r="Q95" s="58">
        <v>903579</v>
      </c>
    </row>
    <row r="96" spans="1:17" s="55" customFormat="1" ht="13.5" customHeight="1">
      <c r="A96" s="55" t="s">
        <v>578</v>
      </c>
      <c r="B96" s="56" t="s">
        <v>723</v>
      </c>
      <c r="C96" s="55" t="s">
        <v>724</v>
      </c>
      <c r="D96" s="56">
        <v>452038</v>
      </c>
      <c r="E96" s="56">
        <v>473235</v>
      </c>
      <c r="F96" s="56">
        <v>247903</v>
      </c>
      <c r="G96" s="56">
        <v>79097</v>
      </c>
      <c r="H96" s="56">
        <v>128784</v>
      </c>
      <c r="I96" s="56">
        <v>5444</v>
      </c>
      <c r="J96" s="56"/>
      <c r="K96" s="59">
        <f t="shared" si="7"/>
        <v>461228</v>
      </c>
      <c r="L96" s="56">
        <v>1939</v>
      </c>
      <c r="M96" s="56">
        <v>402</v>
      </c>
      <c r="N96" s="56"/>
      <c r="O96" s="56"/>
      <c r="P96" s="59">
        <f t="shared" si="8"/>
        <v>463569</v>
      </c>
      <c r="Q96" s="58">
        <v>463569</v>
      </c>
    </row>
    <row r="97" spans="1:17" s="55" customFormat="1" ht="13.5" customHeight="1">
      <c r="A97" s="55" t="s">
        <v>581</v>
      </c>
      <c r="B97" s="56" t="s">
        <v>725</v>
      </c>
      <c r="C97" s="55" t="s">
        <v>726</v>
      </c>
      <c r="D97" s="56">
        <v>285432</v>
      </c>
      <c r="E97" s="56">
        <v>306519</v>
      </c>
      <c r="F97" s="56">
        <v>182086</v>
      </c>
      <c r="G97" s="56">
        <v>58812</v>
      </c>
      <c r="H97" s="56">
        <v>54105</v>
      </c>
      <c r="I97" s="56">
        <v>86</v>
      </c>
      <c r="J97" s="56"/>
      <c r="K97" s="59">
        <f t="shared" si="7"/>
        <v>295089</v>
      </c>
      <c r="L97" s="56">
        <v>2665</v>
      </c>
      <c r="M97" s="56"/>
      <c r="N97" s="56"/>
      <c r="O97" s="56"/>
      <c r="P97" s="59">
        <f t="shared" si="8"/>
        <v>297754</v>
      </c>
      <c r="Q97" s="58">
        <v>297754</v>
      </c>
    </row>
    <row r="98" spans="1:17" s="55" customFormat="1" ht="13.5" customHeight="1">
      <c r="A98" s="55" t="s">
        <v>584</v>
      </c>
      <c r="B98" s="56" t="s">
        <v>727</v>
      </c>
      <c r="C98" s="55" t="s">
        <v>728</v>
      </c>
      <c r="D98" s="56">
        <v>303209</v>
      </c>
      <c r="E98" s="56">
        <v>353336</v>
      </c>
      <c r="F98" s="56">
        <v>196489</v>
      </c>
      <c r="G98" s="56">
        <v>63147</v>
      </c>
      <c r="H98" s="56">
        <v>58324</v>
      </c>
      <c r="I98" s="56">
        <v>354</v>
      </c>
      <c r="J98" s="56"/>
      <c r="K98" s="59">
        <f t="shared" si="7"/>
        <v>318314</v>
      </c>
      <c r="L98" s="56">
        <v>10675</v>
      </c>
      <c r="M98" s="56">
        <v>4967</v>
      </c>
      <c r="N98" s="56"/>
      <c r="O98" s="56"/>
      <c r="P98" s="59">
        <f t="shared" si="8"/>
        <v>333956</v>
      </c>
      <c r="Q98" s="58">
        <v>333956</v>
      </c>
    </row>
    <row r="99" spans="1:17" s="55" customFormat="1" ht="13.5" customHeight="1">
      <c r="A99" s="55" t="s">
        <v>587</v>
      </c>
      <c r="B99" s="56" t="s">
        <v>729</v>
      </c>
      <c r="C99" s="55" t="s">
        <v>730</v>
      </c>
      <c r="D99" s="56"/>
      <c r="E99" s="56">
        <v>20000</v>
      </c>
      <c r="F99" s="56"/>
      <c r="G99" s="56"/>
      <c r="H99" s="56">
        <v>19962</v>
      </c>
      <c r="I99" s="56"/>
      <c r="J99" s="56"/>
      <c r="K99" s="59">
        <f t="shared" si="7"/>
        <v>19962</v>
      </c>
      <c r="L99" s="56"/>
      <c r="M99" s="56"/>
      <c r="N99" s="56"/>
      <c r="O99" s="56"/>
      <c r="P99" s="59">
        <f t="shared" si="8"/>
        <v>19962</v>
      </c>
      <c r="Q99" s="58">
        <v>19962</v>
      </c>
    </row>
    <row r="100" spans="1:17" s="55" customFormat="1" ht="13.5" customHeight="1">
      <c r="A100" s="55" t="s">
        <v>590</v>
      </c>
      <c r="B100" s="56" t="s">
        <v>731</v>
      </c>
      <c r="C100" s="55" t="s">
        <v>732</v>
      </c>
      <c r="D100" s="56"/>
      <c r="E100" s="56">
        <v>9186</v>
      </c>
      <c r="F100" s="56"/>
      <c r="G100" s="56"/>
      <c r="H100" s="56"/>
      <c r="I100" s="56"/>
      <c r="J100" s="56"/>
      <c r="K100" s="59">
        <f t="shared" si="7"/>
        <v>0</v>
      </c>
      <c r="L100" s="56">
        <v>9003</v>
      </c>
      <c r="M100" s="56"/>
      <c r="N100" s="56"/>
      <c r="O100" s="56"/>
      <c r="P100" s="59">
        <f t="shared" si="8"/>
        <v>9003</v>
      </c>
      <c r="Q100" s="58">
        <v>9003</v>
      </c>
    </row>
    <row r="101" spans="1:17" s="55" customFormat="1" ht="13.5" customHeight="1">
      <c r="A101" s="55" t="s">
        <v>612</v>
      </c>
      <c r="B101" s="56" t="s">
        <v>733</v>
      </c>
      <c r="C101" s="55" t="s">
        <v>734</v>
      </c>
      <c r="D101" s="56"/>
      <c r="E101" s="56">
        <v>3600</v>
      </c>
      <c r="F101" s="56"/>
      <c r="G101" s="56"/>
      <c r="H101" s="56">
        <v>314</v>
      </c>
      <c r="I101" s="56"/>
      <c r="J101" s="56"/>
      <c r="K101" s="59">
        <f t="shared" si="7"/>
        <v>314</v>
      </c>
      <c r="L101" s="56"/>
      <c r="M101" s="56"/>
      <c r="N101" s="56">
        <v>2900</v>
      </c>
      <c r="O101" s="56"/>
      <c r="P101" s="59">
        <f t="shared" si="8"/>
        <v>3214</v>
      </c>
      <c r="Q101" s="58"/>
    </row>
    <row r="102" spans="1:17" s="55" customFormat="1" ht="13.5" customHeight="1">
      <c r="A102" s="55" t="s">
        <v>615</v>
      </c>
      <c r="B102" s="56" t="s">
        <v>735</v>
      </c>
      <c r="C102" s="55" t="s">
        <v>736</v>
      </c>
      <c r="D102" s="56">
        <v>30000</v>
      </c>
      <c r="E102" s="56">
        <v>30000</v>
      </c>
      <c r="F102" s="56"/>
      <c r="G102" s="56"/>
      <c r="H102" s="56"/>
      <c r="I102" s="56"/>
      <c r="J102" s="56"/>
      <c r="K102" s="59">
        <f t="shared" si="7"/>
        <v>0</v>
      </c>
      <c r="L102" s="56"/>
      <c r="M102" s="56"/>
      <c r="N102" s="56">
        <v>30000</v>
      </c>
      <c r="O102" s="56"/>
      <c r="P102" s="59">
        <f t="shared" si="8"/>
        <v>30000</v>
      </c>
      <c r="Q102" s="58"/>
    </row>
    <row r="103" spans="1:17" s="55" customFormat="1" ht="13.5" customHeight="1">
      <c r="A103" s="55" t="s">
        <v>617</v>
      </c>
      <c r="B103" s="56" t="s">
        <v>737</v>
      </c>
      <c r="C103" s="55" t="s">
        <v>738</v>
      </c>
      <c r="D103" s="56"/>
      <c r="E103" s="56">
        <v>7900</v>
      </c>
      <c r="F103" s="56"/>
      <c r="G103" s="56"/>
      <c r="H103" s="56"/>
      <c r="I103" s="56"/>
      <c r="J103" s="56"/>
      <c r="K103" s="59">
        <f t="shared" si="7"/>
        <v>0</v>
      </c>
      <c r="L103" s="56"/>
      <c r="M103" s="56"/>
      <c r="N103" s="56">
        <v>7900</v>
      </c>
      <c r="O103" s="56"/>
      <c r="P103" s="59">
        <f t="shared" si="8"/>
        <v>7900</v>
      </c>
      <c r="Q103" s="58"/>
    </row>
    <row r="104" spans="1:17" s="55" customFormat="1" ht="14.25" customHeight="1">
      <c r="A104" s="55" t="s">
        <v>620</v>
      </c>
      <c r="B104" s="56" t="s">
        <v>739</v>
      </c>
      <c r="C104" s="55" t="s">
        <v>740</v>
      </c>
      <c r="D104" s="56"/>
      <c r="E104" s="56">
        <v>5000</v>
      </c>
      <c r="F104" s="56"/>
      <c r="G104" s="56"/>
      <c r="H104" s="56"/>
      <c r="I104" s="56"/>
      <c r="J104" s="56">
        <v>5000</v>
      </c>
      <c r="K104" s="59">
        <f t="shared" si="7"/>
        <v>5000</v>
      </c>
      <c r="L104" s="56"/>
      <c r="M104" s="56"/>
      <c r="N104" s="56"/>
      <c r="O104" s="56"/>
      <c r="P104" s="59">
        <f t="shared" si="8"/>
        <v>5000</v>
      </c>
      <c r="Q104" s="58"/>
    </row>
    <row r="105" spans="1:17" s="55" customFormat="1" ht="13.5" customHeight="1">
      <c r="A105" s="55" t="s">
        <v>623</v>
      </c>
      <c r="B105" s="56" t="s">
        <v>741</v>
      </c>
      <c r="C105" s="55" t="s">
        <v>742</v>
      </c>
      <c r="D105" s="56">
        <v>4010</v>
      </c>
      <c r="E105" s="56"/>
      <c r="F105" s="56"/>
      <c r="G105" s="56"/>
      <c r="H105" s="56"/>
      <c r="I105" s="56"/>
      <c r="J105" s="56"/>
      <c r="K105" s="59">
        <f t="shared" si="7"/>
        <v>0</v>
      </c>
      <c r="L105" s="56"/>
      <c r="M105" s="56"/>
      <c r="N105" s="56"/>
      <c r="O105" s="56"/>
      <c r="P105" s="59">
        <f t="shared" si="8"/>
        <v>0</v>
      </c>
      <c r="Q105" s="58"/>
    </row>
    <row r="106" spans="1:17" s="55" customFormat="1" ht="13.5" customHeight="1">
      <c r="A106" s="55" t="s">
        <v>626</v>
      </c>
      <c r="B106" s="56" t="s">
        <v>743</v>
      </c>
      <c r="C106" s="55" t="s">
        <v>744</v>
      </c>
      <c r="D106" s="56">
        <v>6000</v>
      </c>
      <c r="E106" s="56"/>
      <c r="F106" s="56"/>
      <c r="G106" s="56"/>
      <c r="H106" s="56"/>
      <c r="I106" s="56"/>
      <c r="J106" s="56"/>
      <c r="K106" s="59">
        <f t="shared" si="7"/>
        <v>0</v>
      </c>
      <c r="L106" s="56"/>
      <c r="M106" s="56"/>
      <c r="N106" s="56"/>
      <c r="O106" s="56"/>
      <c r="P106" s="59">
        <f t="shared" si="8"/>
        <v>0</v>
      </c>
      <c r="Q106" s="58"/>
    </row>
    <row r="107" spans="1:17" s="55" customFormat="1" ht="13.5" customHeight="1">
      <c r="A107" s="55" t="s">
        <v>629</v>
      </c>
      <c r="B107" s="56" t="s">
        <v>745</v>
      </c>
      <c r="C107" s="55" t="s">
        <v>746</v>
      </c>
      <c r="D107" s="56">
        <v>20000</v>
      </c>
      <c r="E107" s="56"/>
      <c r="F107" s="56"/>
      <c r="G107" s="56"/>
      <c r="H107" s="56"/>
      <c r="I107" s="56"/>
      <c r="J107" s="56"/>
      <c r="K107" s="59">
        <f t="shared" si="7"/>
        <v>0</v>
      </c>
      <c r="L107" s="56"/>
      <c r="M107" s="56"/>
      <c r="N107" s="56"/>
      <c r="O107" s="56"/>
      <c r="P107" s="59">
        <f t="shared" si="8"/>
        <v>0</v>
      </c>
      <c r="Q107" s="58"/>
    </row>
    <row r="108" spans="1:17" s="55" customFormat="1" ht="14.25" customHeight="1">
      <c r="A108" s="55" t="s">
        <v>632</v>
      </c>
      <c r="B108" s="56" t="s">
        <v>747</v>
      </c>
      <c r="C108" s="55" t="s">
        <v>748</v>
      </c>
      <c r="D108" s="56">
        <v>4000</v>
      </c>
      <c r="E108" s="56">
        <v>577</v>
      </c>
      <c r="F108" s="56"/>
      <c r="G108" s="56"/>
      <c r="H108" s="56"/>
      <c r="I108" s="56"/>
      <c r="J108" s="56"/>
      <c r="K108" s="59"/>
      <c r="L108" s="56"/>
      <c r="M108" s="56"/>
      <c r="N108" s="56"/>
      <c r="O108" s="56"/>
      <c r="P108" s="59">
        <f t="shared" si="8"/>
        <v>0</v>
      </c>
      <c r="Q108" s="58"/>
    </row>
    <row r="109" spans="2:17" s="42" customFormat="1" ht="6" customHeight="1">
      <c r="B109" s="41"/>
      <c r="D109" s="41"/>
      <c r="E109" s="41"/>
      <c r="F109" s="41"/>
      <c r="G109" s="41"/>
      <c r="H109" s="41"/>
      <c r="I109" s="41"/>
      <c r="J109" s="41"/>
      <c r="K109" s="60"/>
      <c r="L109" s="41"/>
      <c r="M109" s="41"/>
      <c r="N109" s="41"/>
      <c r="O109" s="41"/>
      <c r="P109" s="60"/>
      <c r="Q109" s="61"/>
    </row>
    <row r="110" spans="2:17" s="62" customFormat="1" ht="12.75" customHeight="1">
      <c r="B110" s="75" t="s">
        <v>749</v>
      </c>
      <c r="C110" s="76"/>
      <c r="D110" s="77">
        <f>SUM(D92:D109)</f>
        <v>3002084</v>
      </c>
      <c r="E110" s="77">
        <f>SUM(E92:E109)</f>
        <v>3323359</v>
      </c>
      <c r="F110" s="77">
        <f>SUM(F92:F107)</f>
        <v>1791753</v>
      </c>
      <c r="G110" s="77">
        <f>SUM(G92:G107)</f>
        <v>579504</v>
      </c>
      <c r="H110" s="77">
        <f>SUM(H92:H107)</f>
        <v>674519</v>
      </c>
      <c r="I110" s="77">
        <f>SUM(I92:I107)</f>
        <v>8611</v>
      </c>
      <c r="J110" s="77">
        <f>SUM(J92:J109)</f>
        <v>5601</v>
      </c>
      <c r="K110" s="78">
        <f>SUM(K92:K107)</f>
        <v>3059988</v>
      </c>
      <c r="L110" s="77">
        <f>SUM(L92:L107)</f>
        <v>91912</v>
      </c>
      <c r="M110" s="77">
        <f>SUM(M92:M107)</f>
        <v>23899</v>
      </c>
      <c r="N110" s="77">
        <f>SUM(N92:N109)</f>
        <v>40800</v>
      </c>
      <c r="O110" s="77"/>
      <c r="P110" s="78">
        <f>SUM(P92:P108)</f>
        <v>3216599</v>
      </c>
      <c r="Q110" s="80">
        <f>SUM(Q92:Q109)</f>
        <v>3170485</v>
      </c>
    </row>
    <row r="111" spans="2:17" s="42" customFormat="1" ht="15" customHeight="1">
      <c r="B111" s="81"/>
      <c r="C111" s="55"/>
      <c r="D111" s="55"/>
      <c r="E111" s="55"/>
      <c r="F111" s="56"/>
      <c r="G111" s="56"/>
      <c r="H111" s="56"/>
      <c r="I111" s="56"/>
      <c r="J111" s="56"/>
      <c r="K111" s="57"/>
      <c r="L111" s="56"/>
      <c r="M111" s="56"/>
      <c r="N111" s="56"/>
      <c r="O111" s="56"/>
      <c r="P111" s="59"/>
      <c r="Q111" s="58"/>
    </row>
    <row r="112" spans="2:17" s="42" customFormat="1" ht="15" customHeight="1">
      <c r="B112" s="81"/>
      <c r="C112" s="55"/>
      <c r="D112" s="55"/>
      <c r="E112" s="55"/>
      <c r="F112" s="56"/>
      <c r="G112" s="56"/>
      <c r="H112" s="56"/>
      <c r="I112" s="56"/>
      <c r="J112" s="56"/>
      <c r="K112" s="57"/>
      <c r="L112" s="56"/>
      <c r="M112" s="56"/>
      <c r="N112" s="56"/>
      <c r="O112" s="56"/>
      <c r="P112" s="59"/>
      <c r="Q112" s="58"/>
    </row>
    <row r="113" spans="1:17" s="62" customFormat="1" ht="13.5" customHeight="1">
      <c r="A113" s="72" t="s">
        <v>750</v>
      </c>
      <c r="B113" s="74" t="s">
        <v>751</v>
      </c>
      <c r="C113" s="82"/>
      <c r="D113" s="82"/>
      <c r="E113" s="82"/>
      <c r="F113" s="83"/>
      <c r="G113" s="83"/>
      <c r="H113" s="83"/>
      <c r="I113" s="83"/>
      <c r="J113" s="83"/>
      <c r="K113" s="84"/>
      <c r="L113" s="83"/>
      <c r="M113" s="83"/>
      <c r="N113" s="83"/>
      <c r="O113" s="83"/>
      <c r="P113" s="85"/>
      <c r="Q113" s="86"/>
    </row>
    <row r="114" spans="2:17" s="42" customFormat="1" ht="13.5" customHeight="1">
      <c r="B114" s="81"/>
      <c r="C114" s="55"/>
      <c r="D114" s="55"/>
      <c r="E114" s="55"/>
      <c r="F114" s="56"/>
      <c r="G114" s="56"/>
      <c r="H114" s="56"/>
      <c r="I114" s="56"/>
      <c r="J114" s="56"/>
      <c r="K114" s="57"/>
      <c r="L114" s="56"/>
      <c r="M114" s="56"/>
      <c r="N114" s="56"/>
      <c r="O114" s="56"/>
      <c r="P114" s="59"/>
      <c r="Q114" s="58"/>
    </row>
    <row r="115" spans="1:17" s="55" customFormat="1" ht="13.5" customHeight="1">
      <c r="A115" s="55" t="s">
        <v>566</v>
      </c>
      <c r="B115" s="56" t="s">
        <v>752</v>
      </c>
      <c r="C115" s="55" t="s">
        <v>753</v>
      </c>
      <c r="D115" s="87">
        <v>2979</v>
      </c>
      <c r="E115" s="56">
        <v>2979</v>
      </c>
      <c r="F115" s="56">
        <v>2255</v>
      </c>
      <c r="G115" s="56">
        <v>241</v>
      </c>
      <c r="H115" s="56">
        <v>483</v>
      </c>
      <c r="I115" s="56"/>
      <c r="J115" s="56"/>
      <c r="K115" s="59">
        <f aca="true" t="shared" si="9" ref="K115:K150">SUM(F115:J115)</f>
        <v>2979</v>
      </c>
      <c r="L115" s="56"/>
      <c r="M115" s="56"/>
      <c r="N115" s="56"/>
      <c r="O115" s="56"/>
      <c r="P115" s="59">
        <f aca="true" t="shared" si="10" ref="P115:P150">SUM(K115:O115)</f>
        <v>2979</v>
      </c>
      <c r="Q115" s="58"/>
    </row>
    <row r="116" spans="1:17" s="55" customFormat="1" ht="13.5" customHeight="1">
      <c r="A116" s="55" t="s">
        <v>569</v>
      </c>
      <c r="B116" s="56" t="s">
        <v>754</v>
      </c>
      <c r="C116" s="55" t="s">
        <v>755</v>
      </c>
      <c r="D116" s="87">
        <v>1000</v>
      </c>
      <c r="E116" s="56">
        <v>1000</v>
      </c>
      <c r="F116" s="56"/>
      <c r="G116" s="56"/>
      <c r="H116" s="56"/>
      <c r="I116" s="56"/>
      <c r="J116" s="56">
        <v>1000</v>
      </c>
      <c r="K116" s="59">
        <f t="shared" si="9"/>
        <v>1000</v>
      </c>
      <c r="L116" s="56"/>
      <c r="M116" s="56"/>
      <c r="N116" s="56"/>
      <c r="O116" s="56"/>
      <c r="P116" s="59">
        <f t="shared" si="10"/>
        <v>1000</v>
      </c>
      <c r="Q116" s="58">
        <v>1000</v>
      </c>
    </row>
    <row r="117" spans="1:17" s="55" customFormat="1" ht="13.5" customHeight="1">
      <c r="A117" s="55" t="s">
        <v>572</v>
      </c>
      <c r="B117" s="56" t="s">
        <v>756</v>
      </c>
      <c r="C117" s="55" t="s">
        <v>757</v>
      </c>
      <c r="D117" s="87">
        <v>2800</v>
      </c>
      <c r="E117" s="56">
        <v>2800</v>
      </c>
      <c r="F117" s="56">
        <v>620</v>
      </c>
      <c r="G117" s="56">
        <v>162</v>
      </c>
      <c r="H117" s="56">
        <v>1990</v>
      </c>
      <c r="I117" s="56"/>
      <c r="J117" s="56"/>
      <c r="K117" s="59">
        <f t="shared" si="9"/>
        <v>2772</v>
      </c>
      <c r="L117" s="56"/>
      <c r="M117" s="56"/>
      <c r="N117" s="56"/>
      <c r="O117" s="56"/>
      <c r="P117" s="59">
        <f t="shared" si="10"/>
        <v>2772</v>
      </c>
      <c r="Q117" s="58">
        <v>2772</v>
      </c>
    </row>
    <row r="118" spans="1:17" s="55" customFormat="1" ht="13.5" customHeight="1">
      <c r="A118" s="55" t="s">
        <v>575</v>
      </c>
      <c r="B118" s="56" t="s">
        <v>758</v>
      </c>
      <c r="C118" s="55" t="s">
        <v>759</v>
      </c>
      <c r="D118" s="87">
        <v>2500</v>
      </c>
      <c r="E118" s="56">
        <v>3244</v>
      </c>
      <c r="F118" s="56"/>
      <c r="G118" s="56">
        <v>27</v>
      </c>
      <c r="H118" s="56">
        <v>109</v>
      </c>
      <c r="I118" s="56"/>
      <c r="J118" s="56"/>
      <c r="K118" s="59">
        <f t="shared" si="9"/>
        <v>136</v>
      </c>
      <c r="L118" s="56"/>
      <c r="M118" s="56"/>
      <c r="N118" s="56"/>
      <c r="O118" s="56"/>
      <c r="P118" s="59">
        <f t="shared" si="10"/>
        <v>136</v>
      </c>
      <c r="Q118" s="58"/>
    </row>
    <row r="119" spans="1:17" s="55" customFormat="1" ht="13.5" customHeight="1">
      <c r="A119" s="55" t="s">
        <v>578</v>
      </c>
      <c r="B119" s="56" t="s">
        <v>760</v>
      </c>
      <c r="C119" s="55" t="s">
        <v>761</v>
      </c>
      <c r="D119" s="87">
        <v>1000</v>
      </c>
      <c r="E119" s="56">
        <v>975</v>
      </c>
      <c r="F119" s="56"/>
      <c r="G119" s="56"/>
      <c r="H119" s="56">
        <v>306</v>
      </c>
      <c r="I119" s="56"/>
      <c r="J119" s="56">
        <v>85</v>
      </c>
      <c r="K119" s="59">
        <f t="shared" si="9"/>
        <v>391</v>
      </c>
      <c r="L119" s="56"/>
      <c r="M119" s="56"/>
      <c r="N119" s="56"/>
      <c r="O119" s="56"/>
      <c r="P119" s="59">
        <f t="shared" si="10"/>
        <v>391</v>
      </c>
      <c r="Q119" s="58"/>
    </row>
    <row r="120" spans="1:17" s="55" customFormat="1" ht="13.5" customHeight="1">
      <c r="A120" s="55" t="s">
        <v>581</v>
      </c>
      <c r="B120" s="56" t="s">
        <v>762</v>
      </c>
      <c r="C120" s="55" t="s">
        <v>763</v>
      </c>
      <c r="D120" s="87">
        <v>500</v>
      </c>
      <c r="E120" s="56">
        <v>616</v>
      </c>
      <c r="F120" s="56">
        <v>555</v>
      </c>
      <c r="G120" s="56">
        <v>61</v>
      </c>
      <c r="H120" s="56"/>
      <c r="I120" s="56"/>
      <c r="J120" s="56"/>
      <c r="K120" s="59">
        <f t="shared" si="9"/>
        <v>616</v>
      </c>
      <c r="L120" s="56"/>
      <c r="M120" s="56"/>
      <c r="N120" s="56"/>
      <c r="O120" s="56"/>
      <c r="P120" s="59">
        <f t="shared" si="10"/>
        <v>616</v>
      </c>
      <c r="Q120" s="58"/>
    </row>
    <row r="121" spans="1:17" s="55" customFormat="1" ht="13.5" customHeight="1">
      <c r="A121" s="55" t="s">
        <v>584</v>
      </c>
      <c r="B121" s="56" t="s">
        <v>764</v>
      </c>
      <c r="C121" s="55" t="s">
        <v>765</v>
      </c>
      <c r="D121" s="87">
        <v>3000</v>
      </c>
      <c r="E121" s="56">
        <v>1082</v>
      </c>
      <c r="F121" s="56"/>
      <c r="G121" s="56"/>
      <c r="H121" s="56">
        <v>40</v>
      </c>
      <c r="I121" s="56"/>
      <c r="J121" s="56"/>
      <c r="K121" s="59">
        <f t="shared" si="9"/>
        <v>40</v>
      </c>
      <c r="L121" s="56"/>
      <c r="M121" s="56"/>
      <c r="N121" s="56"/>
      <c r="O121" s="56"/>
      <c r="P121" s="59">
        <f t="shared" si="10"/>
        <v>40</v>
      </c>
      <c r="Q121" s="58">
        <v>40</v>
      </c>
    </row>
    <row r="122" spans="1:17" s="55" customFormat="1" ht="15" customHeight="1">
      <c r="A122" s="55" t="s">
        <v>587</v>
      </c>
      <c r="B122" s="56" t="s">
        <v>766</v>
      </c>
      <c r="C122" s="55" t="s">
        <v>767</v>
      </c>
      <c r="D122" s="87"/>
      <c r="E122" s="56">
        <v>3640</v>
      </c>
      <c r="F122" s="56">
        <v>2832</v>
      </c>
      <c r="G122" s="56">
        <v>765</v>
      </c>
      <c r="H122" s="56">
        <v>40</v>
      </c>
      <c r="I122" s="56"/>
      <c r="J122" s="56"/>
      <c r="K122" s="59">
        <f t="shared" si="9"/>
        <v>3637</v>
      </c>
      <c r="L122" s="56"/>
      <c r="M122" s="56"/>
      <c r="N122" s="56"/>
      <c r="O122" s="56"/>
      <c r="P122" s="59">
        <f t="shared" si="10"/>
        <v>3637</v>
      </c>
      <c r="Q122" s="58">
        <v>3637</v>
      </c>
    </row>
    <row r="123" spans="1:17" s="55" customFormat="1" ht="13.5" customHeight="1">
      <c r="A123" s="55" t="s">
        <v>590</v>
      </c>
      <c r="B123" s="56" t="s">
        <v>768</v>
      </c>
      <c r="C123" s="55" t="s">
        <v>769</v>
      </c>
      <c r="D123" s="87"/>
      <c r="E123" s="56">
        <v>400</v>
      </c>
      <c r="F123" s="56"/>
      <c r="G123" s="56"/>
      <c r="H123" s="56"/>
      <c r="I123" s="56"/>
      <c r="J123" s="56"/>
      <c r="K123" s="59">
        <f t="shared" si="9"/>
        <v>0</v>
      </c>
      <c r="L123" s="56"/>
      <c r="M123" s="56"/>
      <c r="N123" s="56"/>
      <c r="O123" s="56"/>
      <c r="P123" s="59">
        <f t="shared" si="10"/>
        <v>0</v>
      </c>
      <c r="Q123" s="58"/>
    </row>
    <row r="124" spans="1:17" s="55" customFormat="1" ht="13.5" customHeight="1">
      <c r="A124" s="55" t="s">
        <v>612</v>
      </c>
      <c r="B124" s="56" t="s">
        <v>770</v>
      </c>
      <c r="C124" s="55" t="s">
        <v>771</v>
      </c>
      <c r="D124" s="87"/>
      <c r="E124" s="56">
        <v>1413</v>
      </c>
      <c r="F124" s="56"/>
      <c r="G124" s="56"/>
      <c r="H124" s="56">
        <v>93</v>
      </c>
      <c r="I124" s="56"/>
      <c r="J124" s="56"/>
      <c r="K124" s="59">
        <f t="shared" si="9"/>
        <v>93</v>
      </c>
      <c r="L124" s="56"/>
      <c r="M124" s="56"/>
      <c r="N124" s="56"/>
      <c r="O124" s="56"/>
      <c r="P124" s="59">
        <f t="shared" si="10"/>
        <v>93</v>
      </c>
      <c r="Q124" s="58">
        <v>93</v>
      </c>
    </row>
    <row r="125" spans="1:17" s="55" customFormat="1" ht="13.5" customHeight="1">
      <c r="A125" s="55" t="s">
        <v>615</v>
      </c>
      <c r="B125" s="56" t="s">
        <v>772</v>
      </c>
      <c r="C125" s="55" t="s">
        <v>773</v>
      </c>
      <c r="D125" s="87"/>
      <c r="E125" s="56">
        <v>2100</v>
      </c>
      <c r="F125" s="56">
        <v>480</v>
      </c>
      <c r="G125" s="56">
        <v>128</v>
      </c>
      <c r="H125" s="56">
        <v>1200</v>
      </c>
      <c r="I125" s="56"/>
      <c r="J125" s="56"/>
      <c r="K125" s="59">
        <f t="shared" si="9"/>
        <v>1808</v>
      </c>
      <c r="L125" s="56"/>
      <c r="M125" s="56"/>
      <c r="N125" s="56"/>
      <c r="O125" s="56"/>
      <c r="P125" s="59">
        <f t="shared" si="10"/>
        <v>1808</v>
      </c>
      <c r="Q125" s="58"/>
    </row>
    <row r="126" spans="1:17" s="55" customFormat="1" ht="13.5" customHeight="1">
      <c r="A126" s="55" t="s">
        <v>617</v>
      </c>
      <c r="B126" s="56" t="s">
        <v>774</v>
      </c>
      <c r="C126" s="55" t="s">
        <v>775</v>
      </c>
      <c r="D126" s="87"/>
      <c r="E126" s="56">
        <v>20</v>
      </c>
      <c r="F126" s="56"/>
      <c r="G126" s="56"/>
      <c r="H126" s="56"/>
      <c r="I126" s="56"/>
      <c r="J126" s="56"/>
      <c r="K126" s="59">
        <f t="shared" si="9"/>
        <v>0</v>
      </c>
      <c r="L126" s="56"/>
      <c r="M126" s="56"/>
      <c r="N126" s="56"/>
      <c r="O126" s="56"/>
      <c r="P126" s="59">
        <f t="shared" si="10"/>
        <v>0</v>
      </c>
      <c r="Q126" s="58"/>
    </row>
    <row r="127" spans="1:17" s="55" customFormat="1" ht="13.5" customHeight="1">
      <c r="A127" s="55" t="s">
        <v>620</v>
      </c>
      <c r="B127" s="56" t="s">
        <v>776</v>
      </c>
      <c r="C127" s="55" t="s">
        <v>777</v>
      </c>
      <c r="D127" s="87">
        <v>20000</v>
      </c>
      <c r="E127" s="56"/>
      <c r="F127" s="56"/>
      <c r="G127" s="56"/>
      <c r="H127" s="56"/>
      <c r="I127" s="56"/>
      <c r="J127" s="56"/>
      <c r="K127" s="59">
        <f t="shared" si="9"/>
        <v>0</v>
      </c>
      <c r="L127" s="56"/>
      <c r="M127" s="56"/>
      <c r="N127" s="56"/>
      <c r="O127" s="56"/>
      <c r="P127" s="59">
        <f t="shared" si="10"/>
        <v>0</v>
      </c>
      <c r="Q127" s="58"/>
    </row>
    <row r="128" spans="1:17" s="55" customFormat="1" ht="13.5" customHeight="1">
      <c r="A128" s="55" t="s">
        <v>623</v>
      </c>
      <c r="B128" s="56" t="s">
        <v>778</v>
      </c>
      <c r="C128" s="55" t="s">
        <v>779</v>
      </c>
      <c r="D128" s="87"/>
      <c r="E128" s="56">
        <v>31400</v>
      </c>
      <c r="F128" s="56"/>
      <c r="G128" s="56"/>
      <c r="H128" s="56"/>
      <c r="I128" s="56"/>
      <c r="J128" s="56"/>
      <c r="K128" s="59">
        <f t="shared" si="9"/>
        <v>0</v>
      </c>
      <c r="L128" s="56">
        <v>23901</v>
      </c>
      <c r="M128" s="56"/>
      <c r="N128" s="56"/>
      <c r="O128" s="56"/>
      <c r="P128" s="59">
        <f t="shared" si="10"/>
        <v>23901</v>
      </c>
      <c r="Q128" s="58">
        <v>23901</v>
      </c>
    </row>
    <row r="129" spans="1:17" s="55" customFormat="1" ht="13.5" customHeight="1">
      <c r="A129" s="55" t="s">
        <v>626</v>
      </c>
      <c r="B129" s="56" t="s">
        <v>780</v>
      </c>
      <c r="C129" s="55" t="s">
        <v>781</v>
      </c>
      <c r="D129" s="87"/>
      <c r="E129" s="56">
        <v>30027</v>
      </c>
      <c r="F129" s="56"/>
      <c r="G129" s="56"/>
      <c r="H129" s="56">
        <v>1964</v>
      </c>
      <c r="I129" s="56"/>
      <c r="J129" s="56"/>
      <c r="K129" s="59">
        <f t="shared" si="9"/>
        <v>1964</v>
      </c>
      <c r="L129" s="56"/>
      <c r="M129" s="56"/>
      <c r="N129" s="56"/>
      <c r="O129" s="56"/>
      <c r="P129" s="59">
        <f t="shared" si="10"/>
        <v>1964</v>
      </c>
      <c r="Q129" s="58">
        <v>1964</v>
      </c>
    </row>
    <row r="130" spans="1:17" s="55" customFormat="1" ht="38.25">
      <c r="A130" s="55" t="s">
        <v>629</v>
      </c>
      <c r="B130" s="56" t="s">
        <v>782</v>
      </c>
      <c r="C130" s="55" t="s">
        <v>783</v>
      </c>
      <c r="D130" s="87">
        <v>1000</v>
      </c>
      <c r="E130" s="56">
        <v>1000</v>
      </c>
      <c r="F130" s="56"/>
      <c r="G130" s="56"/>
      <c r="H130" s="56"/>
      <c r="I130" s="56"/>
      <c r="J130" s="56">
        <v>1000</v>
      </c>
      <c r="K130" s="59">
        <f t="shared" si="9"/>
        <v>1000</v>
      </c>
      <c r="L130" s="56"/>
      <c r="M130" s="56"/>
      <c r="N130" s="56"/>
      <c r="O130" s="56"/>
      <c r="P130" s="59">
        <f t="shared" si="10"/>
        <v>1000</v>
      </c>
      <c r="Q130" s="58">
        <v>1000</v>
      </c>
    </row>
    <row r="131" spans="1:17" s="55" customFormat="1" ht="13.5" customHeight="1">
      <c r="A131" s="55" t="s">
        <v>632</v>
      </c>
      <c r="B131" s="56" t="s">
        <v>784</v>
      </c>
      <c r="C131" s="55" t="s">
        <v>785</v>
      </c>
      <c r="D131" s="87">
        <v>2000</v>
      </c>
      <c r="E131" s="56">
        <v>2000</v>
      </c>
      <c r="F131" s="56"/>
      <c r="G131" s="56"/>
      <c r="H131" s="56"/>
      <c r="I131" s="56"/>
      <c r="J131" s="56">
        <v>2000</v>
      </c>
      <c r="K131" s="59">
        <f t="shared" si="9"/>
        <v>2000</v>
      </c>
      <c r="L131" s="56"/>
      <c r="M131" s="56"/>
      <c r="N131" s="56"/>
      <c r="O131" s="56"/>
      <c r="P131" s="59">
        <f t="shared" si="10"/>
        <v>2000</v>
      </c>
      <c r="Q131" s="58"/>
    </row>
    <row r="132" spans="1:17" s="55" customFormat="1" ht="13.5" customHeight="1">
      <c r="A132" s="55" t="s">
        <v>634</v>
      </c>
      <c r="B132" s="56" t="s">
        <v>786</v>
      </c>
      <c r="C132" s="55" t="s">
        <v>787</v>
      </c>
      <c r="D132" s="87">
        <v>5000</v>
      </c>
      <c r="E132" s="56">
        <v>10000</v>
      </c>
      <c r="F132" s="56"/>
      <c r="G132" s="56"/>
      <c r="H132" s="56"/>
      <c r="I132" s="56"/>
      <c r="J132" s="56"/>
      <c r="K132" s="59">
        <f t="shared" si="9"/>
        <v>0</v>
      </c>
      <c r="L132" s="56"/>
      <c r="M132" s="56"/>
      <c r="N132" s="56">
        <v>10000</v>
      </c>
      <c r="O132" s="56"/>
      <c r="P132" s="59">
        <f t="shared" si="10"/>
        <v>10000</v>
      </c>
      <c r="Q132" s="58"/>
    </row>
    <row r="133" spans="1:17" s="55" customFormat="1" ht="13.5" customHeight="1">
      <c r="A133" s="55" t="s">
        <v>637</v>
      </c>
      <c r="B133" s="56" t="s">
        <v>788</v>
      </c>
      <c r="C133" s="55" t="s">
        <v>789</v>
      </c>
      <c r="D133" s="87">
        <v>1200</v>
      </c>
      <c r="E133" s="56">
        <v>1200</v>
      </c>
      <c r="F133" s="56"/>
      <c r="G133" s="56"/>
      <c r="H133" s="56"/>
      <c r="I133" s="56"/>
      <c r="J133" s="56">
        <v>1200</v>
      </c>
      <c r="K133" s="59">
        <f t="shared" si="9"/>
        <v>1200</v>
      </c>
      <c r="L133" s="56"/>
      <c r="M133" s="56"/>
      <c r="N133" s="56"/>
      <c r="O133" s="56"/>
      <c r="P133" s="59">
        <f t="shared" si="10"/>
        <v>1200</v>
      </c>
      <c r="Q133" s="58"/>
    </row>
    <row r="134" spans="1:17" s="55" customFormat="1" ht="13.5" customHeight="1">
      <c r="A134" s="55" t="s">
        <v>640</v>
      </c>
      <c r="B134" s="56" t="s">
        <v>790</v>
      </c>
      <c r="C134" s="55" t="s">
        <v>791</v>
      </c>
      <c r="D134" s="87">
        <v>1000</v>
      </c>
      <c r="E134" s="56">
        <v>1000</v>
      </c>
      <c r="F134" s="56"/>
      <c r="G134" s="56"/>
      <c r="H134" s="56"/>
      <c r="I134" s="56"/>
      <c r="J134" s="56">
        <v>500</v>
      </c>
      <c r="K134" s="59">
        <f t="shared" si="9"/>
        <v>500</v>
      </c>
      <c r="L134" s="56"/>
      <c r="M134" s="56"/>
      <c r="N134" s="56"/>
      <c r="O134" s="56"/>
      <c r="P134" s="59">
        <f t="shared" si="10"/>
        <v>500</v>
      </c>
      <c r="Q134" s="58">
        <v>500</v>
      </c>
    </row>
    <row r="135" spans="1:17" s="55" customFormat="1" ht="13.5" customHeight="1">
      <c r="A135" s="55" t="s">
        <v>643</v>
      </c>
      <c r="B135" s="56" t="s">
        <v>792</v>
      </c>
      <c r="C135" s="55" t="s">
        <v>793</v>
      </c>
      <c r="D135" s="87">
        <v>600</v>
      </c>
      <c r="E135" s="56">
        <v>600</v>
      </c>
      <c r="F135" s="56"/>
      <c r="G135" s="56"/>
      <c r="H135" s="56"/>
      <c r="I135" s="56"/>
      <c r="J135" s="56">
        <v>600</v>
      </c>
      <c r="K135" s="59">
        <f t="shared" si="9"/>
        <v>600</v>
      </c>
      <c r="L135" s="56"/>
      <c r="M135" s="56"/>
      <c r="N135" s="56"/>
      <c r="O135" s="56"/>
      <c r="P135" s="59">
        <f t="shared" si="10"/>
        <v>600</v>
      </c>
      <c r="Q135" s="58"/>
    </row>
    <row r="136" spans="1:17" s="55" customFormat="1" ht="13.5" customHeight="1">
      <c r="A136" s="55" t="s">
        <v>646</v>
      </c>
      <c r="B136" s="56" t="s">
        <v>794</v>
      </c>
      <c r="C136" s="55" t="s">
        <v>631</v>
      </c>
      <c r="D136" s="87"/>
      <c r="E136" s="56">
        <v>3936</v>
      </c>
      <c r="F136" s="56"/>
      <c r="G136" s="56"/>
      <c r="H136" s="56"/>
      <c r="I136" s="56"/>
      <c r="J136" s="56">
        <v>2624</v>
      </c>
      <c r="K136" s="59">
        <f t="shared" si="9"/>
        <v>2624</v>
      </c>
      <c r="L136" s="56"/>
      <c r="M136" s="56"/>
      <c r="N136" s="56">
        <v>1213</v>
      </c>
      <c r="O136" s="56"/>
      <c r="P136" s="59">
        <f t="shared" si="10"/>
        <v>3837</v>
      </c>
      <c r="Q136" s="58"/>
    </row>
    <row r="137" spans="1:17" s="55" customFormat="1" ht="13.5" customHeight="1">
      <c r="A137" s="55" t="s">
        <v>649</v>
      </c>
      <c r="B137" s="56" t="s">
        <v>794</v>
      </c>
      <c r="C137" s="55" t="s">
        <v>633</v>
      </c>
      <c r="D137" s="87"/>
      <c r="E137" s="56">
        <v>1263</v>
      </c>
      <c r="F137" s="56"/>
      <c r="G137" s="56"/>
      <c r="H137" s="56"/>
      <c r="I137" s="56"/>
      <c r="J137" s="56">
        <v>146</v>
      </c>
      <c r="K137" s="59">
        <f t="shared" si="9"/>
        <v>146</v>
      </c>
      <c r="L137" s="56"/>
      <c r="M137" s="56"/>
      <c r="N137" s="56">
        <v>1117</v>
      </c>
      <c r="O137" s="56"/>
      <c r="P137" s="59">
        <f t="shared" si="10"/>
        <v>1263</v>
      </c>
      <c r="Q137" s="58"/>
    </row>
    <row r="138" spans="1:17" s="55" customFormat="1" ht="13.5" customHeight="1">
      <c r="A138" s="55" t="s">
        <v>652</v>
      </c>
      <c r="B138" s="56" t="s">
        <v>795</v>
      </c>
      <c r="C138" s="55" t="s">
        <v>796</v>
      </c>
      <c r="D138" s="87"/>
      <c r="E138" s="56">
        <v>1000</v>
      </c>
      <c r="F138" s="56"/>
      <c r="G138" s="56"/>
      <c r="H138" s="56"/>
      <c r="I138" s="56"/>
      <c r="J138" s="56">
        <v>1000</v>
      </c>
      <c r="K138" s="59">
        <f t="shared" si="9"/>
        <v>1000</v>
      </c>
      <c r="L138" s="56"/>
      <c r="M138" s="56"/>
      <c r="N138" s="56"/>
      <c r="O138" s="56"/>
      <c r="P138" s="59">
        <f t="shared" si="10"/>
        <v>1000</v>
      </c>
      <c r="Q138" s="58"/>
    </row>
    <row r="139" spans="1:17" s="55" customFormat="1" ht="13.5" customHeight="1">
      <c r="A139" s="55" t="s">
        <v>655</v>
      </c>
      <c r="B139" s="56" t="s">
        <v>797</v>
      </c>
      <c r="C139" s="55" t="s">
        <v>798</v>
      </c>
      <c r="D139" s="87"/>
      <c r="E139" s="56">
        <v>100</v>
      </c>
      <c r="F139" s="56"/>
      <c r="G139" s="56"/>
      <c r="H139" s="56"/>
      <c r="I139" s="56"/>
      <c r="J139" s="56"/>
      <c r="K139" s="59">
        <f t="shared" si="9"/>
        <v>0</v>
      </c>
      <c r="L139" s="56"/>
      <c r="M139" s="56"/>
      <c r="N139" s="56"/>
      <c r="O139" s="56"/>
      <c r="P139" s="59">
        <f t="shared" si="10"/>
        <v>0</v>
      </c>
      <c r="Q139" s="58"/>
    </row>
    <row r="140" spans="1:17" s="55" customFormat="1" ht="13.5" customHeight="1">
      <c r="A140" s="55" t="s">
        <v>658</v>
      </c>
      <c r="B140" s="56" t="s">
        <v>799</v>
      </c>
      <c r="C140" s="55" t="s">
        <v>800</v>
      </c>
      <c r="D140" s="87">
        <v>56193</v>
      </c>
      <c r="E140" s="56"/>
      <c r="F140" s="56"/>
      <c r="G140" s="56"/>
      <c r="H140" s="56"/>
      <c r="I140" s="56"/>
      <c r="J140" s="56"/>
      <c r="K140" s="59">
        <f t="shared" si="9"/>
        <v>0</v>
      </c>
      <c r="L140" s="56"/>
      <c r="M140" s="56"/>
      <c r="N140" s="56"/>
      <c r="O140" s="56"/>
      <c r="P140" s="59">
        <f t="shared" si="10"/>
        <v>0</v>
      </c>
      <c r="Q140" s="58"/>
    </row>
    <row r="141" spans="1:17" s="55" customFormat="1" ht="13.5" customHeight="1">
      <c r="A141" s="55" t="s">
        <v>801</v>
      </c>
      <c r="B141" s="56" t="s">
        <v>802</v>
      </c>
      <c r="C141" s="55" t="s">
        <v>803</v>
      </c>
      <c r="D141" s="87">
        <v>16080</v>
      </c>
      <c r="E141" s="56"/>
      <c r="F141" s="56"/>
      <c r="G141" s="56"/>
      <c r="H141" s="56"/>
      <c r="I141" s="56"/>
      <c r="J141" s="56"/>
      <c r="K141" s="59">
        <f t="shared" si="9"/>
        <v>0</v>
      </c>
      <c r="L141" s="56"/>
      <c r="M141" s="56"/>
      <c r="N141" s="56"/>
      <c r="O141" s="56"/>
      <c r="P141" s="59">
        <f t="shared" si="10"/>
        <v>0</v>
      </c>
      <c r="Q141" s="58"/>
    </row>
    <row r="142" spans="1:17" s="55" customFormat="1" ht="13.5" customHeight="1">
      <c r="A142" s="55" t="s">
        <v>804</v>
      </c>
      <c r="B142" s="56" t="s">
        <v>805</v>
      </c>
      <c r="C142" s="55" t="s">
        <v>806</v>
      </c>
      <c r="D142" s="87">
        <v>53923</v>
      </c>
      <c r="E142" s="56">
        <v>183</v>
      </c>
      <c r="F142" s="56"/>
      <c r="G142" s="56"/>
      <c r="H142" s="56"/>
      <c r="I142" s="56"/>
      <c r="J142" s="56"/>
      <c r="K142" s="59">
        <f t="shared" si="9"/>
        <v>0</v>
      </c>
      <c r="L142" s="56"/>
      <c r="M142" s="56"/>
      <c r="N142" s="56"/>
      <c r="O142" s="56"/>
      <c r="P142" s="59">
        <f t="shared" si="10"/>
        <v>0</v>
      </c>
      <c r="Q142" s="58"/>
    </row>
    <row r="143" spans="1:17" s="55" customFormat="1" ht="13.5" customHeight="1">
      <c r="A143" s="55" t="s">
        <v>807</v>
      </c>
      <c r="B143" s="56" t="s">
        <v>808</v>
      </c>
      <c r="C143" s="55" t="s">
        <v>809</v>
      </c>
      <c r="D143" s="87">
        <v>3000</v>
      </c>
      <c r="E143" s="56"/>
      <c r="F143" s="56"/>
      <c r="G143" s="56"/>
      <c r="H143" s="56"/>
      <c r="I143" s="56"/>
      <c r="J143" s="56"/>
      <c r="K143" s="59">
        <f t="shared" si="9"/>
        <v>0</v>
      </c>
      <c r="L143" s="56"/>
      <c r="M143" s="56"/>
      <c r="N143" s="56"/>
      <c r="O143" s="56"/>
      <c r="P143" s="59">
        <f t="shared" si="10"/>
        <v>0</v>
      </c>
      <c r="Q143" s="58"/>
    </row>
    <row r="144" spans="1:17" s="55" customFormat="1" ht="13.5" customHeight="1">
      <c r="A144" s="55" t="s">
        <v>810</v>
      </c>
      <c r="B144" s="56" t="s">
        <v>811</v>
      </c>
      <c r="C144" s="55" t="s">
        <v>812</v>
      </c>
      <c r="D144" s="87">
        <v>8000</v>
      </c>
      <c r="E144" s="56"/>
      <c r="F144" s="56"/>
      <c r="G144" s="56"/>
      <c r="H144" s="56"/>
      <c r="I144" s="56"/>
      <c r="J144" s="56"/>
      <c r="K144" s="59">
        <f t="shared" si="9"/>
        <v>0</v>
      </c>
      <c r="L144" s="56"/>
      <c r="M144" s="56"/>
      <c r="N144" s="56"/>
      <c r="O144" s="56"/>
      <c r="P144" s="59">
        <f t="shared" si="10"/>
        <v>0</v>
      </c>
      <c r="Q144" s="58"/>
    </row>
    <row r="145" spans="1:17" s="55" customFormat="1" ht="24.75" customHeight="1">
      <c r="A145" s="55" t="s">
        <v>813</v>
      </c>
      <c r="B145" s="56" t="s">
        <v>814</v>
      </c>
      <c r="C145" s="55" t="s">
        <v>815</v>
      </c>
      <c r="D145" s="87">
        <v>22287</v>
      </c>
      <c r="E145" s="56"/>
      <c r="F145" s="56"/>
      <c r="G145" s="56"/>
      <c r="H145" s="56"/>
      <c r="I145" s="56"/>
      <c r="J145" s="56"/>
      <c r="K145" s="59">
        <f t="shared" si="9"/>
        <v>0</v>
      </c>
      <c r="L145" s="56"/>
      <c r="M145" s="56"/>
      <c r="N145" s="56"/>
      <c r="O145" s="56"/>
      <c r="P145" s="59">
        <f t="shared" si="10"/>
        <v>0</v>
      </c>
      <c r="Q145" s="58"/>
    </row>
    <row r="146" spans="1:17" s="55" customFormat="1" ht="13.5" customHeight="1">
      <c r="A146" s="55" t="s">
        <v>816</v>
      </c>
      <c r="B146" s="56" t="s">
        <v>817</v>
      </c>
      <c r="C146" s="55" t="s">
        <v>818</v>
      </c>
      <c r="D146" s="87">
        <v>3000</v>
      </c>
      <c r="E146" s="56"/>
      <c r="F146" s="56"/>
      <c r="G146" s="56"/>
      <c r="H146" s="56"/>
      <c r="I146" s="56"/>
      <c r="J146" s="56"/>
      <c r="K146" s="59">
        <f t="shared" si="9"/>
        <v>0</v>
      </c>
      <c r="L146" s="56"/>
      <c r="M146" s="56"/>
      <c r="N146" s="56"/>
      <c r="O146" s="56"/>
      <c r="P146" s="59">
        <f t="shared" si="10"/>
        <v>0</v>
      </c>
      <c r="Q146" s="58"/>
    </row>
    <row r="147" spans="1:17" s="55" customFormat="1" ht="25.5" customHeight="1">
      <c r="A147" s="55" t="s">
        <v>819</v>
      </c>
      <c r="B147" s="56" t="s">
        <v>820</v>
      </c>
      <c r="C147" s="55" t="s">
        <v>821</v>
      </c>
      <c r="D147" s="87">
        <v>5000</v>
      </c>
      <c r="E147" s="56"/>
      <c r="F147" s="56"/>
      <c r="G147" s="56"/>
      <c r="H147" s="56"/>
      <c r="I147" s="56"/>
      <c r="J147" s="56"/>
      <c r="K147" s="59">
        <f t="shared" si="9"/>
        <v>0</v>
      </c>
      <c r="L147" s="56"/>
      <c r="M147" s="56"/>
      <c r="N147" s="56"/>
      <c r="O147" s="56"/>
      <c r="P147" s="59">
        <f t="shared" si="10"/>
        <v>0</v>
      </c>
      <c r="Q147" s="58"/>
    </row>
    <row r="148" spans="1:17" s="55" customFormat="1" ht="27" customHeight="1">
      <c r="A148" s="55" t="s">
        <v>822</v>
      </c>
      <c r="B148" s="56" t="s">
        <v>823</v>
      </c>
      <c r="C148" s="55" t="s">
        <v>824</v>
      </c>
      <c r="D148" s="87">
        <v>1200</v>
      </c>
      <c r="E148" s="56"/>
      <c r="F148" s="56"/>
      <c r="G148" s="56"/>
      <c r="H148" s="56"/>
      <c r="I148" s="56"/>
      <c r="J148" s="56"/>
      <c r="K148" s="59">
        <f t="shared" si="9"/>
        <v>0</v>
      </c>
      <c r="L148" s="56"/>
      <c r="M148" s="56"/>
      <c r="N148" s="56"/>
      <c r="O148" s="56"/>
      <c r="P148" s="59">
        <f t="shared" si="10"/>
        <v>0</v>
      </c>
      <c r="Q148" s="58"/>
    </row>
    <row r="149" spans="1:17" s="55" customFormat="1" ht="12.75" customHeight="1">
      <c r="A149" s="55" t="s">
        <v>825</v>
      </c>
      <c r="B149" s="56" t="s">
        <v>826</v>
      </c>
      <c r="C149" s="55" t="s">
        <v>827</v>
      </c>
      <c r="D149" s="87">
        <v>1400</v>
      </c>
      <c r="E149" s="56"/>
      <c r="F149" s="56"/>
      <c r="G149" s="56"/>
      <c r="H149" s="56"/>
      <c r="I149" s="56"/>
      <c r="J149" s="56"/>
      <c r="K149" s="59">
        <f t="shared" si="9"/>
        <v>0</v>
      </c>
      <c r="L149" s="56"/>
      <c r="M149" s="56"/>
      <c r="N149" s="56"/>
      <c r="O149" s="56"/>
      <c r="P149" s="59">
        <f t="shared" si="10"/>
        <v>0</v>
      </c>
      <c r="Q149" s="58"/>
    </row>
    <row r="150" spans="1:17" s="55" customFormat="1" ht="14.25" customHeight="1">
      <c r="A150" s="55" t="s">
        <v>828</v>
      </c>
      <c r="B150" s="56" t="s">
        <v>829</v>
      </c>
      <c r="C150" s="55" t="s">
        <v>830</v>
      </c>
      <c r="D150" s="87">
        <v>2756</v>
      </c>
      <c r="E150" s="56">
        <v>4620</v>
      </c>
      <c r="F150" s="56"/>
      <c r="G150" s="56"/>
      <c r="H150" s="56"/>
      <c r="I150" s="56"/>
      <c r="J150" s="56"/>
      <c r="K150" s="59">
        <f t="shared" si="9"/>
        <v>0</v>
      </c>
      <c r="L150" s="56"/>
      <c r="M150" s="56"/>
      <c r="N150" s="56"/>
      <c r="O150" s="56"/>
      <c r="P150" s="59">
        <f t="shared" si="10"/>
        <v>0</v>
      </c>
      <c r="Q150" s="58"/>
    </row>
    <row r="151" spans="1:17" s="55" customFormat="1" ht="12.75" customHeight="1">
      <c r="A151" s="55" t="s">
        <v>831</v>
      </c>
      <c r="B151" s="56" t="s">
        <v>832</v>
      </c>
      <c r="C151" s="55" t="s">
        <v>833</v>
      </c>
      <c r="D151" s="87"/>
      <c r="E151" s="56">
        <v>11858</v>
      </c>
      <c r="F151" s="56"/>
      <c r="G151" s="56"/>
      <c r="H151" s="56"/>
      <c r="I151" s="56"/>
      <c r="J151" s="56"/>
      <c r="K151" s="59"/>
      <c r="L151" s="56"/>
      <c r="M151" s="56"/>
      <c r="N151" s="56"/>
      <c r="O151" s="56"/>
      <c r="P151" s="59"/>
      <c r="Q151" s="58"/>
    </row>
    <row r="152" spans="2:17" s="55" customFormat="1" ht="12.75" customHeight="1">
      <c r="B152" s="56"/>
      <c r="D152" s="87"/>
      <c r="E152" s="56"/>
      <c r="F152" s="56"/>
      <c r="G152" s="56"/>
      <c r="H152" s="56"/>
      <c r="I152" s="56"/>
      <c r="J152" s="56"/>
      <c r="K152" s="59"/>
      <c r="L152" s="56"/>
      <c r="M152" s="56"/>
      <c r="N152" s="56"/>
      <c r="O152" s="56"/>
      <c r="P152" s="59"/>
      <c r="Q152" s="58"/>
    </row>
    <row r="153" spans="2:17" s="42" customFormat="1" ht="13.5" customHeight="1">
      <c r="B153" s="41"/>
      <c r="D153" s="44"/>
      <c r="E153" s="41"/>
      <c r="F153" s="41"/>
      <c r="G153" s="41"/>
      <c r="H153" s="41"/>
      <c r="I153" s="41"/>
      <c r="J153" s="41"/>
      <c r="K153" s="60"/>
      <c r="L153" s="41"/>
      <c r="M153" s="41"/>
      <c r="N153" s="41"/>
      <c r="O153" s="41"/>
      <c r="P153" s="60"/>
      <c r="Q153" s="61"/>
    </row>
    <row r="154" spans="2:17" s="62" customFormat="1" ht="13.5" customHeight="1">
      <c r="B154" s="75" t="s">
        <v>834</v>
      </c>
      <c r="C154" s="76"/>
      <c r="D154" s="88">
        <f>SUM(D115:D153)</f>
        <v>217418</v>
      </c>
      <c r="E154" s="77">
        <f>SUM(E115:E153)</f>
        <v>120456</v>
      </c>
      <c r="F154" s="77">
        <f>SUM(F115:F145)</f>
        <v>6742</v>
      </c>
      <c r="G154" s="77">
        <f>SUM(G115:G145)</f>
        <v>1384</v>
      </c>
      <c r="H154" s="77">
        <f>SUM(H115:H145)</f>
        <v>6225</v>
      </c>
      <c r="I154" s="77"/>
      <c r="J154" s="77">
        <f>SUM(J115:J153)</f>
        <v>10155</v>
      </c>
      <c r="K154" s="78">
        <f>SUM(K115:K145)</f>
        <v>24506</v>
      </c>
      <c r="L154" s="77">
        <f>SUM(L115:L145)</f>
        <v>23901</v>
      </c>
      <c r="M154" s="77">
        <f>SUM(M115:M145)</f>
        <v>0</v>
      </c>
      <c r="N154" s="77">
        <f>SUM(N115:N153)</f>
        <v>12330</v>
      </c>
      <c r="O154" s="77"/>
      <c r="P154" s="78">
        <f>SUM(P115:P150)</f>
        <v>60737</v>
      </c>
      <c r="Q154" s="89">
        <f>SUM(Q115:Q153)</f>
        <v>34907</v>
      </c>
    </row>
    <row r="155" spans="2:17" s="42" customFormat="1" ht="14.25" customHeight="1">
      <c r="B155" s="41"/>
      <c r="D155" s="44"/>
      <c r="E155" s="41"/>
      <c r="F155" s="41"/>
      <c r="G155" s="41"/>
      <c r="H155" s="41"/>
      <c r="I155" s="41"/>
      <c r="J155" s="41"/>
      <c r="K155" s="43"/>
      <c r="L155" s="41"/>
      <c r="M155" s="41"/>
      <c r="N155" s="41"/>
      <c r="O155" s="41"/>
      <c r="P155" s="60"/>
      <c r="Q155" s="61"/>
    </row>
    <row r="156" spans="2:17" s="42" customFormat="1" ht="14.25" customHeight="1">
      <c r="B156" s="41"/>
      <c r="D156" s="44"/>
      <c r="E156" s="41"/>
      <c r="F156" s="41"/>
      <c r="G156" s="41"/>
      <c r="H156" s="41"/>
      <c r="I156" s="41"/>
      <c r="J156" s="41"/>
      <c r="K156" s="43"/>
      <c r="L156" s="41"/>
      <c r="M156" s="41"/>
      <c r="N156" s="41"/>
      <c r="O156" s="41"/>
      <c r="P156" s="60"/>
      <c r="Q156" s="61"/>
    </row>
    <row r="157" spans="2:17" s="42" customFormat="1" ht="14.25" customHeight="1" thickBot="1">
      <c r="B157" s="41"/>
      <c r="D157" s="44"/>
      <c r="E157" s="41"/>
      <c r="F157" s="41"/>
      <c r="G157" s="41"/>
      <c r="H157" s="41"/>
      <c r="I157" s="41"/>
      <c r="J157" s="41"/>
      <c r="K157" s="43"/>
      <c r="L157" s="41"/>
      <c r="M157" s="41"/>
      <c r="N157" s="41"/>
      <c r="O157" s="41"/>
      <c r="P157" s="60"/>
      <c r="Q157" s="61"/>
    </row>
    <row r="158" spans="2:17" s="62" customFormat="1" ht="18" customHeight="1" thickBot="1">
      <c r="B158" s="63" t="s">
        <v>835</v>
      </c>
      <c r="C158" s="64"/>
      <c r="D158" s="90">
        <f aca="true" t="shared" si="11" ref="D158:L158">SUM(D88+D110+D154)</f>
        <v>6065921</v>
      </c>
      <c r="E158" s="65">
        <f t="shared" si="11"/>
        <v>6580006</v>
      </c>
      <c r="F158" s="65">
        <f t="shared" si="11"/>
        <v>3494973</v>
      </c>
      <c r="G158" s="65">
        <f t="shared" si="11"/>
        <v>1140288</v>
      </c>
      <c r="H158" s="65">
        <f t="shared" si="11"/>
        <v>1296276</v>
      </c>
      <c r="I158" s="65">
        <f t="shared" si="11"/>
        <v>8611</v>
      </c>
      <c r="J158" s="65">
        <f t="shared" si="11"/>
        <v>15756</v>
      </c>
      <c r="K158" s="66">
        <f t="shared" si="11"/>
        <v>5955904</v>
      </c>
      <c r="L158" s="65">
        <f t="shared" si="11"/>
        <v>229172</v>
      </c>
      <c r="M158" s="65">
        <f>SUM(M154,M110,M88)</f>
        <v>34593</v>
      </c>
      <c r="N158" s="65">
        <f>SUM(N88+N110+N154)</f>
        <v>58130</v>
      </c>
      <c r="O158" s="66"/>
      <c r="P158" s="66">
        <f>SUM(P88+P110+P154)</f>
        <v>6277799</v>
      </c>
      <c r="Q158" s="91">
        <f>SUM(Q88+Q110+Q154)</f>
        <v>6200800</v>
      </c>
    </row>
    <row r="159" spans="2:17" s="62" customFormat="1" ht="31.5" customHeight="1">
      <c r="B159" s="53"/>
      <c r="C159" s="82"/>
      <c r="D159" s="82"/>
      <c r="E159" s="82"/>
      <c r="F159" s="83"/>
      <c r="G159" s="83"/>
      <c r="H159" s="83"/>
      <c r="I159" s="83"/>
      <c r="J159" s="83"/>
      <c r="K159" s="84"/>
      <c r="L159" s="83"/>
      <c r="M159" s="83"/>
      <c r="N159" s="83"/>
      <c r="O159" s="83"/>
      <c r="P159" s="85"/>
      <c r="Q159" s="86"/>
    </row>
    <row r="160" spans="2:17" s="62" customFormat="1" ht="31.5" customHeight="1">
      <c r="B160" s="53"/>
      <c r="C160" s="82"/>
      <c r="D160" s="82"/>
      <c r="E160" s="82"/>
      <c r="F160" s="83"/>
      <c r="G160" s="83"/>
      <c r="H160" s="83"/>
      <c r="I160" s="83"/>
      <c r="J160" s="83"/>
      <c r="K160" s="84"/>
      <c r="L160" s="83"/>
      <c r="M160" s="83"/>
      <c r="N160" s="83"/>
      <c r="O160" s="83"/>
      <c r="P160" s="85"/>
      <c r="Q160" s="86"/>
    </row>
    <row r="161" spans="1:17" s="42" customFormat="1" ht="18" customHeight="1">
      <c r="A161" s="68" t="s">
        <v>836</v>
      </c>
      <c r="B161" s="69" t="s">
        <v>837</v>
      </c>
      <c r="F161" s="41"/>
      <c r="G161" s="41"/>
      <c r="H161" s="41"/>
      <c r="I161" s="41"/>
      <c r="J161" s="41"/>
      <c r="K161" s="43"/>
      <c r="L161" s="41"/>
      <c r="M161" s="41"/>
      <c r="N161" s="41"/>
      <c r="O161" s="41"/>
      <c r="P161" s="60"/>
      <c r="Q161" s="61"/>
    </row>
    <row r="162" spans="1:17" s="42" customFormat="1" ht="18" customHeight="1">
      <c r="A162" s="68"/>
      <c r="B162" s="69"/>
      <c r="F162" s="41"/>
      <c r="G162" s="41"/>
      <c r="H162" s="41"/>
      <c r="I162" s="41"/>
      <c r="J162" s="41"/>
      <c r="K162" s="43"/>
      <c r="L162" s="41"/>
      <c r="M162" s="41"/>
      <c r="N162" s="41"/>
      <c r="O162" s="41"/>
      <c r="P162" s="60"/>
      <c r="Q162" s="61"/>
    </row>
    <row r="163" spans="2:17" s="42" customFormat="1" ht="13.5" customHeight="1">
      <c r="B163" s="41"/>
      <c r="F163" s="41"/>
      <c r="G163" s="41"/>
      <c r="H163" s="41"/>
      <c r="I163" s="41"/>
      <c r="J163" s="41"/>
      <c r="K163" s="43"/>
      <c r="L163" s="41"/>
      <c r="M163" s="41"/>
      <c r="N163" s="41"/>
      <c r="O163" s="41"/>
      <c r="P163" s="60"/>
      <c r="Q163" s="61"/>
    </row>
    <row r="164" spans="1:17" s="55" customFormat="1" ht="13.5" customHeight="1">
      <c r="A164" s="55" t="s">
        <v>566</v>
      </c>
      <c r="B164" s="56" t="s">
        <v>838</v>
      </c>
      <c r="C164" s="55" t="s">
        <v>839</v>
      </c>
      <c r="D164" s="56">
        <v>19358</v>
      </c>
      <c r="E164" s="56">
        <v>23633</v>
      </c>
      <c r="F164" s="56">
        <v>13006</v>
      </c>
      <c r="G164" s="56">
        <v>4305</v>
      </c>
      <c r="H164" s="56">
        <v>5764</v>
      </c>
      <c r="I164" s="56"/>
      <c r="J164" s="56"/>
      <c r="K164" s="59">
        <f aca="true" t="shared" si="12" ref="K164:K197">SUM(F164:J164)</f>
        <v>23075</v>
      </c>
      <c r="L164" s="56"/>
      <c r="M164" s="56"/>
      <c r="N164" s="56"/>
      <c r="O164" s="56"/>
      <c r="P164" s="59">
        <f aca="true" t="shared" si="13" ref="P164:P197">SUM(K164:O164)</f>
        <v>23075</v>
      </c>
      <c r="Q164" s="58">
        <v>23075</v>
      </c>
    </row>
    <row r="165" spans="1:17" s="55" customFormat="1" ht="13.5" customHeight="1">
      <c r="A165" s="55" t="s">
        <v>569</v>
      </c>
      <c r="B165" s="56" t="s">
        <v>840</v>
      </c>
      <c r="C165" s="55" t="s">
        <v>841</v>
      </c>
      <c r="D165" s="56">
        <v>63852</v>
      </c>
      <c r="E165" s="56">
        <v>74033</v>
      </c>
      <c r="F165" s="56">
        <v>34810</v>
      </c>
      <c r="G165" s="56">
        <v>11131</v>
      </c>
      <c r="H165" s="56">
        <v>25370</v>
      </c>
      <c r="I165" s="56"/>
      <c r="J165" s="56"/>
      <c r="K165" s="59">
        <f t="shared" si="12"/>
        <v>71311</v>
      </c>
      <c r="L165" s="56">
        <v>1486</v>
      </c>
      <c r="M165" s="56"/>
      <c r="N165" s="56"/>
      <c r="O165" s="56"/>
      <c r="P165" s="59">
        <f t="shared" si="13"/>
        <v>72797</v>
      </c>
      <c r="Q165" s="58">
        <v>72797</v>
      </c>
    </row>
    <row r="166" spans="1:17" s="55" customFormat="1" ht="13.5" customHeight="1">
      <c r="A166" s="55" t="s">
        <v>572</v>
      </c>
      <c r="B166" s="56" t="s">
        <v>842</v>
      </c>
      <c r="C166" s="55" t="s">
        <v>843</v>
      </c>
      <c r="D166" s="56">
        <v>168964</v>
      </c>
      <c r="E166" s="56">
        <v>190406</v>
      </c>
      <c r="F166" s="56">
        <v>107739</v>
      </c>
      <c r="G166" s="56">
        <v>34709</v>
      </c>
      <c r="H166" s="56">
        <v>43960</v>
      </c>
      <c r="I166" s="56"/>
      <c r="J166" s="56"/>
      <c r="K166" s="59">
        <f t="shared" si="12"/>
        <v>186408</v>
      </c>
      <c r="L166" s="56">
        <v>1690</v>
      </c>
      <c r="M166" s="56"/>
      <c r="N166" s="56"/>
      <c r="O166" s="56"/>
      <c r="P166" s="59">
        <f t="shared" si="13"/>
        <v>188098</v>
      </c>
      <c r="Q166" s="58">
        <v>188098</v>
      </c>
    </row>
    <row r="167" spans="1:17" s="55" customFormat="1" ht="13.5" customHeight="1">
      <c r="A167" s="55" t="s">
        <v>575</v>
      </c>
      <c r="B167" s="56" t="s">
        <v>844</v>
      </c>
      <c r="C167" s="55" t="s">
        <v>845</v>
      </c>
      <c r="D167" s="56">
        <v>20435</v>
      </c>
      <c r="E167" s="56">
        <v>22128</v>
      </c>
      <c r="F167" s="56">
        <v>433</v>
      </c>
      <c r="G167" s="56">
        <v>49</v>
      </c>
      <c r="H167" s="56">
        <v>9182</v>
      </c>
      <c r="I167" s="56"/>
      <c r="J167" s="56">
        <v>11840</v>
      </c>
      <c r="K167" s="59">
        <f t="shared" si="12"/>
        <v>21504</v>
      </c>
      <c r="L167" s="56"/>
      <c r="M167" s="56"/>
      <c r="N167" s="56"/>
      <c r="O167" s="56"/>
      <c r="P167" s="59">
        <f t="shared" si="13"/>
        <v>21504</v>
      </c>
      <c r="Q167" s="58"/>
    </row>
    <row r="168" spans="1:17" s="55" customFormat="1" ht="13.5" customHeight="1">
      <c r="A168" s="55" t="s">
        <v>578</v>
      </c>
      <c r="B168" s="56" t="s">
        <v>846</v>
      </c>
      <c r="C168" s="55" t="s">
        <v>847</v>
      </c>
      <c r="D168" s="56">
        <v>12490</v>
      </c>
      <c r="E168" s="56">
        <v>27007</v>
      </c>
      <c r="F168" s="56">
        <v>394</v>
      </c>
      <c r="G168" s="56">
        <v>175</v>
      </c>
      <c r="H168" s="56">
        <v>16527</v>
      </c>
      <c r="I168" s="56"/>
      <c r="J168" s="56">
        <v>6003</v>
      </c>
      <c r="K168" s="59">
        <f t="shared" si="12"/>
        <v>23099</v>
      </c>
      <c r="L168" s="56"/>
      <c r="M168" s="56"/>
      <c r="N168" s="56"/>
      <c r="O168" s="56"/>
      <c r="P168" s="59">
        <f t="shared" si="13"/>
        <v>23099</v>
      </c>
      <c r="Q168" s="58">
        <v>14586</v>
      </c>
    </row>
    <row r="169" spans="1:17" s="55" customFormat="1" ht="13.5" customHeight="1">
      <c r="A169" s="55" t="s">
        <v>581</v>
      </c>
      <c r="B169" s="56" t="s">
        <v>848</v>
      </c>
      <c r="C169" s="55" t="s">
        <v>849</v>
      </c>
      <c r="D169" s="56">
        <v>57000</v>
      </c>
      <c r="E169" s="56">
        <v>57000</v>
      </c>
      <c r="F169" s="56"/>
      <c r="G169" s="56"/>
      <c r="H169" s="56"/>
      <c r="I169" s="56"/>
      <c r="J169" s="56">
        <v>57000</v>
      </c>
      <c r="K169" s="59">
        <f t="shared" si="12"/>
        <v>57000</v>
      </c>
      <c r="L169" s="56"/>
      <c r="M169" s="56"/>
      <c r="N169" s="56"/>
      <c r="O169" s="56"/>
      <c r="P169" s="59">
        <f t="shared" si="13"/>
        <v>57000</v>
      </c>
      <c r="Q169" s="58"/>
    </row>
    <row r="170" spans="1:17" s="55" customFormat="1" ht="13.5" customHeight="1">
      <c r="A170" s="55" t="s">
        <v>584</v>
      </c>
      <c r="B170" s="56" t="s">
        <v>850</v>
      </c>
      <c r="C170" s="55" t="s">
        <v>851</v>
      </c>
      <c r="D170" s="56">
        <v>41963</v>
      </c>
      <c r="E170" s="56">
        <v>48963</v>
      </c>
      <c r="F170" s="56"/>
      <c r="G170" s="56"/>
      <c r="H170" s="56"/>
      <c r="I170" s="56"/>
      <c r="J170" s="56">
        <v>48963</v>
      </c>
      <c r="K170" s="59">
        <f t="shared" si="12"/>
        <v>48963</v>
      </c>
      <c r="L170" s="56"/>
      <c r="M170" s="56"/>
      <c r="N170" s="56"/>
      <c r="O170" s="56"/>
      <c r="P170" s="59">
        <f t="shared" si="13"/>
        <v>48963</v>
      </c>
      <c r="Q170" s="58"/>
    </row>
    <row r="171" spans="1:17" s="55" customFormat="1" ht="13.5" customHeight="1">
      <c r="A171" s="55" t="s">
        <v>587</v>
      </c>
      <c r="B171" s="56" t="s">
        <v>852</v>
      </c>
      <c r="C171" s="55" t="s">
        <v>853</v>
      </c>
      <c r="D171" s="56">
        <v>2000</v>
      </c>
      <c r="E171" s="56">
        <v>2063</v>
      </c>
      <c r="F171" s="56"/>
      <c r="G171" s="56"/>
      <c r="H171" s="56">
        <v>1553</v>
      </c>
      <c r="I171" s="56"/>
      <c r="J171" s="56"/>
      <c r="K171" s="59">
        <f t="shared" si="12"/>
        <v>1553</v>
      </c>
      <c r="L171" s="56"/>
      <c r="M171" s="56"/>
      <c r="N171" s="56"/>
      <c r="O171" s="56"/>
      <c r="P171" s="59">
        <f t="shared" si="13"/>
        <v>1553</v>
      </c>
      <c r="Q171" s="58"/>
    </row>
    <row r="172" spans="1:17" s="55" customFormat="1" ht="13.5" customHeight="1">
      <c r="A172" s="55" t="s">
        <v>590</v>
      </c>
      <c r="B172" s="56" t="s">
        <v>854</v>
      </c>
      <c r="C172" s="55" t="s">
        <v>855</v>
      </c>
      <c r="D172" s="56">
        <v>1500</v>
      </c>
      <c r="E172" s="56">
        <v>1550</v>
      </c>
      <c r="F172" s="56"/>
      <c r="G172" s="56">
        <v>29</v>
      </c>
      <c r="H172" s="56">
        <v>1515</v>
      </c>
      <c r="I172" s="56"/>
      <c r="J172" s="56"/>
      <c r="K172" s="59">
        <f t="shared" si="12"/>
        <v>1544</v>
      </c>
      <c r="L172" s="56"/>
      <c r="M172" s="56"/>
      <c r="N172" s="56"/>
      <c r="O172" s="56"/>
      <c r="P172" s="59">
        <f t="shared" si="13"/>
        <v>1544</v>
      </c>
      <c r="Q172" s="58"/>
    </row>
    <row r="173" spans="1:17" s="55" customFormat="1" ht="13.5" customHeight="1">
      <c r="A173" s="55" t="s">
        <v>612</v>
      </c>
      <c r="B173" s="56" t="s">
        <v>856</v>
      </c>
      <c r="C173" s="55" t="s">
        <v>857</v>
      </c>
      <c r="D173" s="56">
        <v>330038</v>
      </c>
      <c r="E173" s="56">
        <v>407204</v>
      </c>
      <c r="F173" s="56"/>
      <c r="G173" s="56"/>
      <c r="H173" s="56"/>
      <c r="I173" s="56"/>
      <c r="J173" s="56"/>
      <c r="K173" s="59">
        <f t="shared" si="12"/>
        <v>0</v>
      </c>
      <c r="L173" s="56">
        <v>237517</v>
      </c>
      <c r="M173" s="56"/>
      <c r="N173" s="56"/>
      <c r="O173" s="56"/>
      <c r="P173" s="59">
        <f t="shared" si="13"/>
        <v>237517</v>
      </c>
      <c r="Q173" s="58"/>
    </row>
    <row r="174" spans="1:17" s="55" customFormat="1" ht="13.5" customHeight="1">
      <c r="A174" s="55" t="s">
        <v>615</v>
      </c>
      <c r="B174" s="56" t="s">
        <v>858</v>
      </c>
      <c r="C174" s="55" t="s">
        <v>859</v>
      </c>
      <c r="D174" s="56"/>
      <c r="E174" s="56">
        <v>9750</v>
      </c>
      <c r="F174" s="56"/>
      <c r="G174" s="56">
        <v>779</v>
      </c>
      <c r="H174" s="56"/>
      <c r="I174" s="56"/>
      <c r="J174" s="56"/>
      <c r="K174" s="59">
        <f t="shared" si="12"/>
        <v>779</v>
      </c>
      <c r="L174" s="56">
        <v>8938</v>
      </c>
      <c r="M174" s="56"/>
      <c r="N174" s="56"/>
      <c r="O174" s="56"/>
      <c r="P174" s="59">
        <f t="shared" si="13"/>
        <v>9717</v>
      </c>
      <c r="Q174" s="58"/>
    </row>
    <row r="175" spans="1:17" s="55" customFormat="1" ht="13.5" customHeight="1">
      <c r="A175" s="55" t="s">
        <v>617</v>
      </c>
      <c r="B175" s="56" t="s">
        <v>860</v>
      </c>
      <c r="C175" s="55" t="s">
        <v>861</v>
      </c>
      <c r="D175" s="56"/>
      <c r="E175" s="56">
        <v>21384</v>
      </c>
      <c r="F175" s="56"/>
      <c r="G175" s="56"/>
      <c r="H175" s="56"/>
      <c r="I175" s="56"/>
      <c r="J175" s="56"/>
      <c r="K175" s="59">
        <f t="shared" si="12"/>
        <v>0</v>
      </c>
      <c r="L175" s="56">
        <v>21384</v>
      </c>
      <c r="M175" s="56"/>
      <c r="N175" s="56"/>
      <c r="O175" s="56"/>
      <c r="P175" s="59">
        <f t="shared" si="13"/>
        <v>21384</v>
      </c>
      <c r="Q175" s="58"/>
    </row>
    <row r="176" spans="1:17" s="55" customFormat="1" ht="13.5" customHeight="1">
      <c r="A176" s="55" t="s">
        <v>620</v>
      </c>
      <c r="B176" s="56" t="s">
        <v>862</v>
      </c>
      <c r="C176" s="55" t="s">
        <v>863</v>
      </c>
      <c r="D176" s="56"/>
      <c r="E176" s="56">
        <v>1697</v>
      </c>
      <c r="F176" s="56"/>
      <c r="G176" s="56"/>
      <c r="H176" s="56"/>
      <c r="I176" s="56"/>
      <c r="J176" s="56"/>
      <c r="K176" s="59">
        <f t="shared" si="12"/>
        <v>0</v>
      </c>
      <c r="L176" s="56">
        <v>1697</v>
      </c>
      <c r="M176" s="56"/>
      <c r="N176" s="56"/>
      <c r="O176" s="56"/>
      <c r="P176" s="59">
        <f t="shared" si="13"/>
        <v>1697</v>
      </c>
      <c r="Q176" s="58"/>
    </row>
    <row r="177" spans="1:17" s="55" customFormat="1" ht="13.5" customHeight="1">
      <c r="A177" s="55" t="s">
        <v>623</v>
      </c>
      <c r="B177" s="56" t="s">
        <v>864</v>
      </c>
      <c r="C177" s="55" t="s">
        <v>865</v>
      </c>
      <c r="D177" s="56"/>
      <c r="E177" s="56">
        <v>22951</v>
      </c>
      <c r="F177" s="56"/>
      <c r="G177" s="56"/>
      <c r="H177" s="56"/>
      <c r="I177" s="56"/>
      <c r="J177" s="56"/>
      <c r="K177" s="59">
        <f t="shared" si="12"/>
        <v>0</v>
      </c>
      <c r="L177" s="56"/>
      <c r="M177" s="56"/>
      <c r="N177" s="56"/>
      <c r="O177" s="56"/>
      <c r="P177" s="59">
        <f t="shared" si="13"/>
        <v>0</v>
      </c>
      <c r="Q177" s="58"/>
    </row>
    <row r="178" spans="1:17" s="55" customFormat="1" ht="13.5" customHeight="1">
      <c r="A178" s="55" t="s">
        <v>626</v>
      </c>
      <c r="B178" s="56" t="s">
        <v>866</v>
      </c>
      <c r="C178" s="55" t="s">
        <v>867</v>
      </c>
      <c r="D178" s="56"/>
      <c r="E178" s="56">
        <v>15000</v>
      </c>
      <c r="F178" s="56"/>
      <c r="G178" s="56"/>
      <c r="H178" s="56"/>
      <c r="I178" s="56"/>
      <c r="J178" s="56"/>
      <c r="K178" s="59">
        <f t="shared" si="12"/>
        <v>0</v>
      </c>
      <c r="L178" s="56"/>
      <c r="M178" s="56"/>
      <c r="N178" s="56"/>
      <c r="O178" s="56"/>
      <c r="P178" s="59">
        <f t="shared" si="13"/>
        <v>0</v>
      </c>
      <c r="Q178" s="58"/>
    </row>
    <row r="179" spans="1:17" s="55" customFormat="1" ht="13.5" customHeight="1">
      <c r="A179" s="55" t="s">
        <v>629</v>
      </c>
      <c r="B179" s="56" t="s">
        <v>868</v>
      </c>
      <c r="C179" s="55" t="s">
        <v>869</v>
      </c>
      <c r="D179" s="56"/>
      <c r="E179" s="56">
        <v>100</v>
      </c>
      <c r="F179" s="56"/>
      <c r="G179" s="56"/>
      <c r="H179" s="56"/>
      <c r="I179" s="56"/>
      <c r="J179" s="56"/>
      <c r="K179" s="59">
        <f t="shared" si="12"/>
        <v>0</v>
      </c>
      <c r="L179" s="56"/>
      <c r="M179" s="56"/>
      <c r="N179" s="56">
        <v>100</v>
      </c>
      <c r="O179" s="56"/>
      <c r="P179" s="59">
        <f t="shared" si="13"/>
        <v>100</v>
      </c>
      <c r="Q179" s="58"/>
    </row>
    <row r="180" spans="1:17" s="55" customFormat="1" ht="14.25" customHeight="1">
      <c r="A180" s="55" t="s">
        <v>632</v>
      </c>
      <c r="B180" s="56" t="s">
        <v>870</v>
      </c>
      <c r="C180" s="55" t="s">
        <v>871</v>
      </c>
      <c r="D180" s="56"/>
      <c r="E180" s="56">
        <v>100</v>
      </c>
      <c r="F180" s="56"/>
      <c r="G180" s="56"/>
      <c r="H180" s="56"/>
      <c r="I180" s="56"/>
      <c r="J180" s="56"/>
      <c r="K180" s="59">
        <f t="shared" si="12"/>
        <v>0</v>
      </c>
      <c r="L180" s="56"/>
      <c r="M180" s="56"/>
      <c r="N180" s="56">
        <v>100</v>
      </c>
      <c r="O180" s="56"/>
      <c r="P180" s="59">
        <f t="shared" si="13"/>
        <v>100</v>
      </c>
      <c r="Q180" s="58"/>
    </row>
    <row r="181" spans="1:17" s="55" customFormat="1" ht="13.5" customHeight="1">
      <c r="A181" s="55" t="s">
        <v>634</v>
      </c>
      <c r="B181" s="56" t="s">
        <v>872</v>
      </c>
      <c r="C181" s="55" t="s">
        <v>873</v>
      </c>
      <c r="D181" s="56">
        <v>111490</v>
      </c>
      <c r="E181" s="56">
        <v>121490</v>
      </c>
      <c r="F181" s="56"/>
      <c r="G181" s="56"/>
      <c r="H181" s="56"/>
      <c r="I181" s="56"/>
      <c r="J181" s="56">
        <v>121490</v>
      </c>
      <c r="K181" s="59">
        <f t="shared" si="12"/>
        <v>121490</v>
      </c>
      <c r="L181" s="56"/>
      <c r="M181" s="56"/>
      <c r="N181" s="56"/>
      <c r="O181" s="56"/>
      <c r="P181" s="59">
        <f t="shared" si="13"/>
        <v>121490</v>
      </c>
      <c r="Q181" s="58">
        <v>111490</v>
      </c>
    </row>
    <row r="182" spans="1:17" s="55" customFormat="1" ht="13.5" customHeight="1">
      <c r="A182" s="55" t="s">
        <v>637</v>
      </c>
      <c r="B182" s="56" t="s">
        <v>874</v>
      </c>
      <c r="C182" s="55" t="s">
        <v>875</v>
      </c>
      <c r="D182" s="56">
        <v>1861</v>
      </c>
      <c r="E182" s="56">
        <v>1861</v>
      </c>
      <c r="F182" s="56"/>
      <c r="G182" s="56"/>
      <c r="H182" s="56"/>
      <c r="I182" s="56"/>
      <c r="J182" s="56"/>
      <c r="K182" s="59">
        <f t="shared" si="12"/>
        <v>0</v>
      </c>
      <c r="L182" s="56"/>
      <c r="M182" s="56"/>
      <c r="N182" s="56">
        <v>1861</v>
      </c>
      <c r="O182" s="56"/>
      <c r="P182" s="59">
        <f t="shared" si="13"/>
        <v>1861</v>
      </c>
      <c r="Q182" s="58">
        <v>1861</v>
      </c>
    </row>
    <row r="183" spans="1:17" s="55" customFormat="1" ht="13.5" customHeight="1">
      <c r="A183" s="55" t="s">
        <v>640</v>
      </c>
      <c r="B183" s="56" t="s">
        <v>876</v>
      </c>
      <c r="C183" s="55" t="s">
        <v>877</v>
      </c>
      <c r="D183" s="56"/>
      <c r="E183" s="56">
        <v>2000</v>
      </c>
      <c r="F183" s="56"/>
      <c r="G183" s="56"/>
      <c r="H183" s="56"/>
      <c r="I183" s="56"/>
      <c r="J183" s="56">
        <v>2000</v>
      </c>
      <c r="K183" s="59">
        <f t="shared" si="12"/>
        <v>2000</v>
      </c>
      <c r="L183" s="56"/>
      <c r="M183" s="56"/>
      <c r="N183" s="56"/>
      <c r="O183" s="56"/>
      <c r="P183" s="59">
        <f t="shared" si="13"/>
        <v>2000</v>
      </c>
      <c r="Q183" s="58"/>
    </row>
    <row r="184" spans="1:17" s="55" customFormat="1" ht="13.5" customHeight="1">
      <c r="A184" s="55" t="s">
        <v>643</v>
      </c>
      <c r="B184" s="56" t="s">
        <v>794</v>
      </c>
      <c r="C184" s="55" t="s">
        <v>631</v>
      </c>
      <c r="D184" s="56"/>
      <c r="E184" s="56">
        <v>3605</v>
      </c>
      <c r="F184" s="56"/>
      <c r="G184" s="56"/>
      <c r="H184" s="56"/>
      <c r="I184" s="56"/>
      <c r="J184" s="56">
        <v>3593</v>
      </c>
      <c r="K184" s="59">
        <f t="shared" si="12"/>
        <v>3593</v>
      </c>
      <c r="L184" s="56"/>
      <c r="M184" s="56"/>
      <c r="N184" s="56"/>
      <c r="O184" s="56"/>
      <c r="P184" s="59">
        <f t="shared" si="13"/>
        <v>3593</v>
      </c>
      <c r="Q184" s="58"/>
    </row>
    <row r="185" spans="1:17" s="55" customFormat="1" ht="13.5" customHeight="1">
      <c r="A185" s="55" t="s">
        <v>646</v>
      </c>
      <c r="B185" s="56" t="s">
        <v>794</v>
      </c>
      <c r="C185" s="55" t="s">
        <v>633</v>
      </c>
      <c r="D185" s="56"/>
      <c r="E185" s="56">
        <v>1177</v>
      </c>
      <c r="F185" s="56"/>
      <c r="G185" s="56"/>
      <c r="H185" s="56"/>
      <c r="I185" s="56"/>
      <c r="J185" s="56">
        <v>1167</v>
      </c>
      <c r="K185" s="59">
        <f t="shared" si="12"/>
        <v>1167</v>
      </c>
      <c r="L185" s="56"/>
      <c r="M185" s="56"/>
      <c r="N185" s="56"/>
      <c r="O185" s="56"/>
      <c r="P185" s="59">
        <f t="shared" si="13"/>
        <v>1167</v>
      </c>
      <c r="Q185" s="58"/>
    </row>
    <row r="186" spans="1:17" s="55" customFormat="1" ht="13.5" customHeight="1">
      <c r="A186" s="55" t="s">
        <v>649</v>
      </c>
      <c r="B186" s="56" t="s">
        <v>878</v>
      </c>
      <c r="C186" s="55" t="s">
        <v>879</v>
      </c>
      <c r="D186" s="56"/>
      <c r="E186" s="56">
        <v>95</v>
      </c>
      <c r="F186" s="56"/>
      <c r="G186" s="56"/>
      <c r="H186" s="56"/>
      <c r="I186" s="56"/>
      <c r="J186" s="56">
        <v>95</v>
      </c>
      <c r="K186" s="59">
        <f t="shared" si="12"/>
        <v>95</v>
      </c>
      <c r="L186" s="56"/>
      <c r="M186" s="56"/>
      <c r="N186" s="56"/>
      <c r="O186" s="56"/>
      <c r="P186" s="59">
        <f t="shared" si="13"/>
        <v>95</v>
      </c>
      <c r="Q186" s="58"/>
    </row>
    <row r="187" spans="1:17" s="55" customFormat="1" ht="13.5" customHeight="1">
      <c r="A187" s="55" t="s">
        <v>652</v>
      </c>
      <c r="B187" s="56" t="s">
        <v>880</v>
      </c>
      <c r="C187" s="55" t="s">
        <v>881</v>
      </c>
      <c r="D187" s="56"/>
      <c r="E187" s="56">
        <v>50</v>
      </c>
      <c r="F187" s="56"/>
      <c r="G187" s="56"/>
      <c r="H187" s="56"/>
      <c r="I187" s="56"/>
      <c r="J187" s="56">
        <v>50</v>
      </c>
      <c r="K187" s="59">
        <f t="shared" si="12"/>
        <v>50</v>
      </c>
      <c r="L187" s="56"/>
      <c r="M187" s="56"/>
      <c r="N187" s="56"/>
      <c r="O187" s="56"/>
      <c r="P187" s="59">
        <f t="shared" si="13"/>
        <v>50</v>
      </c>
      <c r="Q187" s="58"/>
    </row>
    <row r="188" spans="1:17" s="55" customFormat="1" ht="13.5" customHeight="1">
      <c r="A188" s="55" t="s">
        <v>655</v>
      </c>
      <c r="B188" s="56" t="s">
        <v>882</v>
      </c>
      <c r="C188" s="55" t="s">
        <v>883</v>
      </c>
      <c r="D188" s="56"/>
      <c r="E188" s="56">
        <v>10000</v>
      </c>
      <c r="F188" s="56"/>
      <c r="G188" s="56"/>
      <c r="H188" s="56"/>
      <c r="I188" s="56"/>
      <c r="J188" s="56"/>
      <c r="K188" s="59">
        <f t="shared" si="12"/>
        <v>0</v>
      </c>
      <c r="L188" s="56"/>
      <c r="M188" s="56"/>
      <c r="N188" s="56">
        <v>10000</v>
      </c>
      <c r="O188" s="56"/>
      <c r="P188" s="59">
        <f t="shared" si="13"/>
        <v>10000</v>
      </c>
      <c r="Q188" s="58"/>
    </row>
    <row r="189" spans="1:17" s="55" customFormat="1" ht="13.5" customHeight="1">
      <c r="A189" s="55" t="s">
        <v>658</v>
      </c>
      <c r="B189" s="56" t="s">
        <v>884</v>
      </c>
      <c r="C189" s="55" t="s">
        <v>885</v>
      </c>
      <c r="D189" s="56"/>
      <c r="E189" s="56">
        <v>500</v>
      </c>
      <c r="F189" s="56"/>
      <c r="G189" s="56"/>
      <c r="H189" s="56"/>
      <c r="I189" s="56"/>
      <c r="J189" s="56">
        <v>500</v>
      </c>
      <c r="K189" s="59">
        <f t="shared" si="12"/>
        <v>500</v>
      </c>
      <c r="L189" s="56"/>
      <c r="M189" s="56"/>
      <c r="N189" s="56"/>
      <c r="O189" s="56"/>
      <c r="P189" s="59">
        <f t="shared" si="13"/>
        <v>500</v>
      </c>
      <c r="Q189" s="58"/>
    </row>
    <row r="190" spans="1:17" s="55" customFormat="1" ht="13.5" customHeight="1">
      <c r="A190" s="55" t="s">
        <v>801</v>
      </c>
      <c r="B190" s="56" t="s">
        <v>886</v>
      </c>
      <c r="C190" s="55" t="s">
        <v>887</v>
      </c>
      <c r="D190" s="56"/>
      <c r="E190" s="56">
        <v>80</v>
      </c>
      <c r="F190" s="56"/>
      <c r="G190" s="56"/>
      <c r="H190" s="56"/>
      <c r="I190" s="56"/>
      <c r="J190" s="56">
        <v>80</v>
      </c>
      <c r="K190" s="59">
        <f t="shared" si="12"/>
        <v>80</v>
      </c>
      <c r="L190" s="56"/>
      <c r="M190" s="56"/>
      <c r="N190" s="56"/>
      <c r="O190" s="56"/>
      <c r="P190" s="59">
        <f t="shared" si="13"/>
        <v>80</v>
      </c>
      <c r="Q190" s="58"/>
    </row>
    <row r="191" spans="1:17" s="55" customFormat="1" ht="13.5" customHeight="1">
      <c r="A191" s="55" t="s">
        <v>804</v>
      </c>
      <c r="B191" s="56" t="s">
        <v>888</v>
      </c>
      <c r="C191" s="55" t="s">
        <v>889</v>
      </c>
      <c r="D191" s="56"/>
      <c r="E191" s="56">
        <v>900</v>
      </c>
      <c r="F191" s="56"/>
      <c r="G191" s="56"/>
      <c r="H191" s="56"/>
      <c r="I191" s="56"/>
      <c r="J191" s="56">
        <v>900</v>
      </c>
      <c r="K191" s="59">
        <f t="shared" si="12"/>
        <v>900</v>
      </c>
      <c r="L191" s="56"/>
      <c r="M191" s="56"/>
      <c r="N191" s="56"/>
      <c r="O191" s="56"/>
      <c r="P191" s="59">
        <f t="shared" si="13"/>
        <v>900</v>
      </c>
      <c r="Q191" s="58"/>
    </row>
    <row r="192" spans="1:17" s="55" customFormat="1" ht="13.5" customHeight="1">
      <c r="A192" s="55" t="s">
        <v>807</v>
      </c>
      <c r="B192" s="56" t="s">
        <v>890</v>
      </c>
      <c r="C192" s="55" t="s">
        <v>891</v>
      </c>
      <c r="D192" s="56"/>
      <c r="E192" s="56">
        <v>1900</v>
      </c>
      <c r="F192" s="56"/>
      <c r="G192" s="56"/>
      <c r="H192" s="56"/>
      <c r="I192" s="56"/>
      <c r="J192" s="56"/>
      <c r="K192" s="59">
        <f t="shared" si="12"/>
        <v>0</v>
      </c>
      <c r="L192" s="56"/>
      <c r="M192" s="56"/>
      <c r="N192" s="56">
        <v>1900</v>
      </c>
      <c r="O192" s="56"/>
      <c r="P192" s="59">
        <f t="shared" si="13"/>
        <v>1900</v>
      </c>
      <c r="Q192" s="58"/>
    </row>
    <row r="193" spans="1:17" s="55" customFormat="1" ht="13.5" customHeight="1">
      <c r="A193" s="55" t="s">
        <v>810</v>
      </c>
      <c r="B193" s="56" t="s">
        <v>892</v>
      </c>
      <c r="C193" s="55" t="s">
        <v>893</v>
      </c>
      <c r="D193" s="56"/>
      <c r="E193" s="56">
        <v>50</v>
      </c>
      <c r="F193" s="56"/>
      <c r="G193" s="56"/>
      <c r="H193" s="56"/>
      <c r="I193" s="56"/>
      <c r="J193" s="56">
        <v>50</v>
      </c>
      <c r="K193" s="59">
        <f t="shared" si="12"/>
        <v>50</v>
      </c>
      <c r="L193" s="56"/>
      <c r="M193" s="56"/>
      <c r="N193" s="56"/>
      <c r="O193" s="56"/>
      <c r="P193" s="59">
        <f t="shared" si="13"/>
        <v>50</v>
      </c>
      <c r="Q193" s="58"/>
    </row>
    <row r="194" spans="1:17" s="55" customFormat="1" ht="13.5" customHeight="1">
      <c r="A194" s="55" t="s">
        <v>813</v>
      </c>
      <c r="B194" s="56" t="s">
        <v>894</v>
      </c>
      <c r="C194" s="55" t="s">
        <v>895</v>
      </c>
      <c r="D194" s="56"/>
      <c r="E194" s="56">
        <v>14900</v>
      </c>
      <c r="F194" s="56"/>
      <c r="G194" s="56"/>
      <c r="H194" s="56"/>
      <c r="I194" s="56"/>
      <c r="J194" s="56"/>
      <c r="K194" s="59">
        <f t="shared" si="12"/>
        <v>0</v>
      </c>
      <c r="L194" s="56"/>
      <c r="M194" s="56"/>
      <c r="N194" s="56">
        <v>14900</v>
      </c>
      <c r="O194" s="56"/>
      <c r="P194" s="59">
        <f t="shared" si="13"/>
        <v>14900</v>
      </c>
      <c r="Q194" s="58"/>
    </row>
    <row r="195" spans="1:17" s="55" customFormat="1" ht="13.5" customHeight="1">
      <c r="A195" s="55" t="s">
        <v>816</v>
      </c>
      <c r="B195" s="56" t="s">
        <v>896</v>
      </c>
      <c r="C195" s="55" t="s">
        <v>897</v>
      </c>
      <c r="D195" s="56"/>
      <c r="E195" s="56">
        <v>20000</v>
      </c>
      <c r="F195" s="56"/>
      <c r="G195" s="56"/>
      <c r="H195" s="56"/>
      <c r="I195" s="56"/>
      <c r="J195" s="56"/>
      <c r="K195" s="59">
        <f t="shared" si="12"/>
        <v>0</v>
      </c>
      <c r="L195" s="56"/>
      <c r="M195" s="56"/>
      <c r="N195" s="56">
        <v>20000</v>
      </c>
      <c r="O195" s="56"/>
      <c r="P195" s="59">
        <f t="shared" si="13"/>
        <v>20000</v>
      </c>
      <c r="Q195" s="58"/>
    </row>
    <row r="196" spans="1:17" s="55" customFormat="1" ht="14.25" customHeight="1">
      <c r="A196" s="55" t="s">
        <v>819</v>
      </c>
      <c r="B196" s="56" t="s">
        <v>898</v>
      </c>
      <c r="C196" s="55" t="s">
        <v>899</v>
      </c>
      <c r="D196" s="56"/>
      <c r="E196" s="56">
        <v>75</v>
      </c>
      <c r="F196" s="56"/>
      <c r="G196" s="56"/>
      <c r="H196" s="56"/>
      <c r="I196" s="56"/>
      <c r="J196" s="56">
        <v>75</v>
      </c>
      <c r="K196" s="59">
        <f t="shared" si="12"/>
        <v>75</v>
      </c>
      <c r="L196" s="56"/>
      <c r="M196" s="56"/>
      <c r="N196" s="56"/>
      <c r="O196" s="56"/>
      <c r="P196" s="59">
        <f t="shared" si="13"/>
        <v>75</v>
      </c>
      <c r="Q196" s="58"/>
    </row>
    <row r="197" spans="1:17" s="55" customFormat="1" ht="13.5" customHeight="1">
      <c r="A197" s="55" t="s">
        <v>822</v>
      </c>
      <c r="B197" s="56" t="s">
        <v>900</v>
      </c>
      <c r="C197" s="55" t="s">
        <v>901</v>
      </c>
      <c r="D197" s="56"/>
      <c r="E197" s="56">
        <v>10000</v>
      </c>
      <c r="F197" s="56"/>
      <c r="G197" s="56"/>
      <c r="H197" s="56"/>
      <c r="I197" s="56"/>
      <c r="J197" s="56"/>
      <c r="K197" s="59">
        <f t="shared" si="12"/>
        <v>0</v>
      </c>
      <c r="L197" s="56"/>
      <c r="M197" s="56"/>
      <c r="N197" s="56">
        <v>10000</v>
      </c>
      <c r="O197" s="56"/>
      <c r="P197" s="59">
        <f t="shared" si="13"/>
        <v>10000</v>
      </c>
      <c r="Q197" s="58"/>
    </row>
    <row r="198" spans="1:17" s="55" customFormat="1" ht="13.5" customHeight="1">
      <c r="A198" s="55" t="s">
        <v>825</v>
      </c>
      <c r="B198" s="56" t="s">
        <v>902</v>
      </c>
      <c r="C198" s="55" t="s">
        <v>903</v>
      </c>
      <c r="D198" s="56"/>
      <c r="E198" s="56">
        <v>985</v>
      </c>
      <c r="F198" s="56"/>
      <c r="G198" s="56"/>
      <c r="H198" s="56"/>
      <c r="I198" s="56"/>
      <c r="J198" s="56"/>
      <c r="K198" s="59"/>
      <c r="L198" s="56"/>
      <c r="M198" s="56"/>
      <c r="N198" s="56"/>
      <c r="O198" s="56"/>
      <c r="P198" s="59"/>
      <c r="Q198" s="58"/>
    </row>
    <row r="199" spans="2:17" s="42" customFormat="1" ht="13.5" customHeight="1">
      <c r="B199" s="41"/>
      <c r="D199" s="41"/>
      <c r="E199" s="41"/>
      <c r="F199" s="41"/>
      <c r="G199" s="41"/>
      <c r="H199" s="41"/>
      <c r="I199" s="41"/>
      <c r="J199" s="41"/>
      <c r="K199" s="43"/>
      <c r="L199" s="41"/>
      <c r="M199" s="41"/>
      <c r="N199" s="41"/>
      <c r="O199" s="41"/>
      <c r="P199" s="60"/>
      <c r="Q199" s="61"/>
    </row>
    <row r="200" spans="2:17" s="42" customFormat="1" ht="13.5" customHeight="1" thickBot="1">
      <c r="B200" s="41"/>
      <c r="D200" s="41"/>
      <c r="E200" s="41"/>
      <c r="F200" s="41"/>
      <c r="G200" s="41"/>
      <c r="H200" s="41"/>
      <c r="I200" s="41"/>
      <c r="J200" s="41"/>
      <c r="K200" s="43"/>
      <c r="L200" s="41"/>
      <c r="M200" s="41"/>
      <c r="N200" s="41"/>
      <c r="O200" s="41"/>
      <c r="P200" s="60"/>
      <c r="Q200" s="61"/>
    </row>
    <row r="201" spans="2:17" s="62" customFormat="1" ht="18" customHeight="1" thickBot="1">
      <c r="B201" s="63" t="s">
        <v>904</v>
      </c>
      <c r="C201" s="64"/>
      <c r="D201" s="65">
        <f>SUM(D164:D199)</f>
        <v>830951</v>
      </c>
      <c r="E201" s="65">
        <f>SUM(E164:E199)</f>
        <v>1114637</v>
      </c>
      <c r="F201" s="65">
        <f>SUM(F164:F181)</f>
        <v>156382</v>
      </c>
      <c r="G201" s="65">
        <f>SUM(G164:G181)</f>
        <v>51177</v>
      </c>
      <c r="H201" s="65">
        <f>SUM(H164:H181)</f>
        <v>103871</v>
      </c>
      <c r="I201" s="65"/>
      <c r="J201" s="65">
        <f>SUM(J164:J200)</f>
        <v>253806</v>
      </c>
      <c r="K201" s="66">
        <f>SUM(K164:K198)</f>
        <v>565236</v>
      </c>
      <c r="L201" s="65">
        <f>SUM(L164:L181)</f>
        <v>272712</v>
      </c>
      <c r="M201" s="65">
        <f>SUM(M164:M181)</f>
        <v>0</v>
      </c>
      <c r="N201" s="65">
        <f>SUM(N164:N200)</f>
        <v>58861</v>
      </c>
      <c r="O201" s="66"/>
      <c r="P201" s="66">
        <f>SUM(P164:P198)</f>
        <v>896809</v>
      </c>
      <c r="Q201" s="91">
        <f>SUM(Q164:Q199)</f>
        <v>411907</v>
      </c>
    </row>
    <row r="202" spans="2:17" s="42" customFormat="1" ht="14.25" customHeight="1">
      <c r="B202" s="41"/>
      <c r="F202" s="41"/>
      <c r="G202" s="41"/>
      <c r="H202" s="41"/>
      <c r="I202" s="41"/>
      <c r="J202" s="41"/>
      <c r="K202" s="43"/>
      <c r="L202" s="41"/>
      <c r="M202" s="41"/>
      <c r="N202" s="41"/>
      <c r="O202" s="41"/>
      <c r="P202" s="60"/>
      <c r="Q202" s="61"/>
    </row>
    <row r="203" spans="2:17" s="42" customFormat="1" ht="14.25" customHeight="1">
      <c r="B203" s="41"/>
      <c r="F203" s="41"/>
      <c r="G203" s="41"/>
      <c r="H203" s="41"/>
      <c r="I203" s="41"/>
      <c r="J203" s="41"/>
      <c r="K203" s="43"/>
      <c r="L203" s="41"/>
      <c r="M203" s="41"/>
      <c r="N203" s="41"/>
      <c r="O203" s="41"/>
      <c r="P203" s="60"/>
      <c r="Q203" s="61"/>
    </row>
    <row r="204" spans="2:17" s="42" customFormat="1" ht="14.25" customHeight="1">
      <c r="B204" s="41"/>
      <c r="F204" s="41"/>
      <c r="G204" s="41"/>
      <c r="H204" s="41"/>
      <c r="I204" s="41"/>
      <c r="J204" s="41"/>
      <c r="K204" s="43"/>
      <c r="L204" s="41"/>
      <c r="M204" s="41"/>
      <c r="N204" s="41"/>
      <c r="O204" s="41"/>
      <c r="P204" s="60"/>
      <c r="Q204" s="61"/>
    </row>
    <row r="205" spans="2:17" s="42" customFormat="1" ht="14.25" customHeight="1">
      <c r="B205" s="41"/>
      <c r="F205" s="41"/>
      <c r="G205" s="41"/>
      <c r="H205" s="41"/>
      <c r="I205" s="41"/>
      <c r="J205" s="41"/>
      <c r="K205" s="43"/>
      <c r="L205" s="41"/>
      <c r="M205" s="41"/>
      <c r="N205" s="41"/>
      <c r="O205" s="41"/>
      <c r="P205" s="60"/>
      <c r="Q205" s="61"/>
    </row>
    <row r="206" spans="2:17" s="42" customFormat="1" ht="42" customHeight="1">
      <c r="B206" s="41"/>
      <c r="F206" s="41"/>
      <c r="G206" s="41"/>
      <c r="H206" s="41"/>
      <c r="I206" s="41"/>
      <c r="J206" s="41"/>
      <c r="K206" s="43"/>
      <c r="L206" s="41"/>
      <c r="M206" s="41"/>
      <c r="N206" s="41"/>
      <c r="O206" s="41"/>
      <c r="P206" s="60"/>
      <c r="Q206" s="61"/>
    </row>
    <row r="207" spans="2:17" s="42" customFormat="1" ht="42" customHeight="1">
      <c r="B207" s="41"/>
      <c r="F207" s="41"/>
      <c r="G207" s="41"/>
      <c r="H207" s="41"/>
      <c r="I207" s="41"/>
      <c r="J207" s="41"/>
      <c r="K207" s="43"/>
      <c r="L207" s="41"/>
      <c r="M207" s="41"/>
      <c r="N207" s="41"/>
      <c r="O207" s="41"/>
      <c r="P207" s="60"/>
      <c r="Q207" s="61"/>
    </row>
    <row r="208" spans="1:17" s="42" customFormat="1" ht="27" customHeight="1">
      <c r="A208" s="68" t="s">
        <v>905</v>
      </c>
      <c r="B208" s="69" t="s">
        <v>906</v>
      </c>
      <c r="F208" s="41"/>
      <c r="G208" s="41"/>
      <c r="H208" s="41"/>
      <c r="I208" s="41"/>
      <c r="J208" s="41"/>
      <c r="K208" s="43"/>
      <c r="L208" s="41"/>
      <c r="M208" s="41"/>
      <c r="N208" s="41"/>
      <c r="O208" s="41"/>
      <c r="P208" s="60"/>
      <c r="Q208" s="61"/>
    </row>
    <row r="209" spans="2:17" s="42" customFormat="1" ht="14.25" customHeight="1">
      <c r="B209" s="41"/>
      <c r="F209" s="41"/>
      <c r="G209" s="41"/>
      <c r="H209" s="41"/>
      <c r="I209" s="41"/>
      <c r="J209" s="41"/>
      <c r="K209" s="43"/>
      <c r="L209" s="41"/>
      <c r="M209" s="41"/>
      <c r="N209" s="41"/>
      <c r="O209" s="41"/>
      <c r="P209" s="60"/>
      <c r="Q209" s="61"/>
    </row>
    <row r="210" spans="2:17" s="42" customFormat="1" ht="6.75" customHeight="1">
      <c r="B210" s="41"/>
      <c r="F210" s="41"/>
      <c r="G210" s="41"/>
      <c r="H210" s="41"/>
      <c r="I210" s="41"/>
      <c r="J210" s="41"/>
      <c r="K210" s="43"/>
      <c r="L210" s="41"/>
      <c r="M210" s="41"/>
      <c r="N210" s="41"/>
      <c r="O210" s="41"/>
      <c r="P210" s="60"/>
      <c r="Q210" s="61"/>
    </row>
    <row r="211" spans="1:17" s="55" customFormat="1" ht="13.5" customHeight="1" hidden="1">
      <c r="A211" s="55" t="s">
        <v>566</v>
      </c>
      <c r="B211" s="56" t="s">
        <v>907</v>
      </c>
      <c r="C211" s="55" t="s">
        <v>908</v>
      </c>
      <c r="D211" s="56">
        <v>30188</v>
      </c>
      <c r="E211" s="56">
        <v>30863</v>
      </c>
      <c r="F211" s="56">
        <v>6203</v>
      </c>
      <c r="G211" s="56">
        <v>1730</v>
      </c>
      <c r="H211" s="56">
        <v>21185</v>
      </c>
      <c r="I211" s="56"/>
      <c r="J211" s="56"/>
      <c r="K211" s="59">
        <f aca="true" t="shared" si="14" ref="K211:K232">SUM(F211:J211)</f>
        <v>29118</v>
      </c>
      <c r="L211" s="56"/>
      <c r="M211" s="56"/>
      <c r="N211" s="56"/>
      <c r="O211" s="56"/>
      <c r="P211" s="59">
        <f aca="true" t="shared" si="15" ref="P211:P225">SUM(K211:O211)</f>
        <v>29118</v>
      </c>
      <c r="Q211" s="58"/>
    </row>
    <row r="212" spans="1:17" s="55" customFormat="1" ht="13.5" customHeight="1" hidden="1">
      <c r="A212" s="55" t="s">
        <v>569</v>
      </c>
      <c r="B212" s="56" t="s">
        <v>909</v>
      </c>
      <c r="C212" s="55" t="s">
        <v>910</v>
      </c>
      <c r="D212" s="56">
        <v>48206</v>
      </c>
      <c r="E212" s="56">
        <v>82189</v>
      </c>
      <c r="F212" s="56">
        <v>1187</v>
      </c>
      <c r="G212" s="56">
        <v>179</v>
      </c>
      <c r="H212" s="56">
        <v>4059</v>
      </c>
      <c r="I212" s="56"/>
      <c r="J212" s="56">
        <v>75371</v>
      </c>
      <c r="K212" s="59">
        <f t="shared" si="14"/>
        <v>80796</v>
      </c>
      <c r="L212" s="56"/>
      <c r="M212" s="56"/>
      <c r="N212" s="56"/>
      <c r="O212" s="56"/>
      <c r="P212" s="59">
        <f t="shared" si="15"/>
        <v>80796</v>
      </c>
      <c r="Q212" s="58">
        <v>78578</v>
      </c>
    </row>
    <row r="213" spans="1:17" s="55" customFormat="1" ht="12.75" customHeight="1" hidden="1">
      <c r="A213" s="55" t="s">
        <v>572</v>
      </c>
      <c r="B213" s="56" t="s">
        <v>911</v>
      </c>
      <c r="C213" s="55" t="s">
        <v>912</v>
      </c>
      <c r="D213" s="56">
        <v>41000</v>
      </c>
      <c r="E213" s="56">
        <v>57000</v>
      </c>
      <c r="F213" s="56"/>
      <c r="G213" s="56"/>
      <c r="H213" s="56">
        <v>21130</v>
      </c>
      <c r="I213" s="56"/>
      <c r="J213" s="56">
        <v>30134</v>
      </c>
      <c r="K213" s="59">
        <f t="shared" si="14"/>
        <v>51264</v>
      </c>
      <c r="L213" s="56"/>
      <c r="M213" s="56"/>
      <c r="N213" s="56"/>
      <c r="O213" s="56"/>
      <c r="P213" s="59">
        <f t="shared" si="15"/>
        <v>51264</v>
      </c>
      <c r="Q213" s="58"/>
    </row>
    <row r="214" spans="1:17" s="55" customFormat="1" ht="13.5" customHeight="1" hidden="1">
      <c r="A214" s="55" t="s">
        <v>575</v>
      </c>
      <c r="B214" s="56" t="s">
        <v>913</v>
      </c>
      <c r="C214" s="55" t="s">
        <v>914</v>
      </c>
      <c r="D214" s="56"/>
      <c r="E214" s="56">
        <v>900</v>
      </c>
      <c r="F214" s="56"/>
      <c r="G214" s="56"/>
      <c r="H214" s="56"/>
      <c r="I214" s="56"/>
      <c r="J214" s="56"/>
      <c r="K214" s="59">
        <f t="shared" si="14"/>
        <v>0</v>
      </c>
      <c r="L214" s="56"/>
      <c r="M214" s="56">
        <v>900</v>
      </c>
      <c r="N214" s="56"/>
      <c r="O214" s="56"/>
      <c r="P214" s="59">
        <f t="shared" si="15"/>
        <v>900</v>
      </c>
      <c r="Q214" s="58">
        <v>900</v>
      </c>
    </row>
    <row r="215" spans="1:17" s="55" customFormat="1" ht="13.5" customHeight="1" hidden="1">
      <c r="A215" s="55" t="s">
        <v>578</v>
      </c>
      <c r="B215" s="56" t="s">
        <v>915</v>
      </c>
      <c r="C215" s="55" t="s">
        <v>916</v>
      </c>
      <c r="D215" s="56">
        <v>10000</v>
      </c>
      <c r="E215" s="56">
        <v>27260</v>
      </c>
      <c r="F215" s="56"/>
      <c r="G215" s="56"/>
      <c r="H215" s="56"/>
      <c r="I215" s="56"/>
      <c r="J215" s="56"/>
      <c r="K215" s="59">
        <f t="shared" si="14"/>
        <v>0</v>
      </c>
      <c r="L215" s="56">
        <v>2695</v>
      </c>
      <c r="M215" s="56"/>
      <c r="N215" s="56"/>
      <c r="O215" s="56"/>
      <c r="P215" s="59">
        <f t="shared" si="15"/>
        <v>2695</v>
      </c>
      <c r="Q215" s="58"/>
    </row>
    <row r="216" spans="1:17" s="55" customFormat="1" ht="13.5" customHeight="1" hidden="1">
      <c r="A216" s="55" t="s">
        <v>581</v>
      </c>
      <c r="B216" s="56" t="s">
        <v>917</v>
      </c>
      <c r="C216" s="55" t="s">
        <v>918</v>
      </c>
      <c r="D216" s="56">
        <v>17000</v>
      </c>
      <c r="E216" s="56">
        <v>34689</v>
      </c>
      <c r="F216" s="56"/>
      <c r="G216" s="56"/>
      <c r="H216" s="56"/>
      <c r="I216" s="56"/>
      <c r="J216" s="56"/>
      <c r="K216" s="59">
        <f t="shared" si="14"/>
        <v>0</v>
      </c>
      <c r="L216" s="56">
        <v>34006</v>
      </c>
      <c r="M216" s="56"/>
      <c r="N216" s="56"/>
      <c r="O216" s="56"/>
      <c r="P216" s="59">
        <f t="shared" si="15"/>
        <v>34006</v>
      </c>
      <c r="Q216" s="58">
        <v>34006</v>
      </c>
    </row>
    <row r="217" spans="1:17" s="55" customFormat="1" ht="13.5" customHeight="1" hidden="1">
      <c r="A217" s="55" t="s">
        <v>584</v>
      </c>
      <c r="B217" s="56" t="s">
        <v>919</v>
      </c>
      <c r="C217" s="55" t="s">
        <v>920</v>
      </c>
      <c r="D217" s="56">
        <v>8000</v>
      </c>
      <c r="E217" s="56">
        <v>159884</v>
      </c>
      <c r="F217" s="56"/>
      <c r="G217" s="56"/>
      <c r="H217" s="56"/>
      <c r="I217" s="56"/>
      <c r="J217" s="56"/>
      <c r="K217" s="59">
        <f t="shared" si="14"/>
        <v>0</v>
      </c>
      <c r="L217" s="56">
        <v>155228</v>
      </c>
      <c r="M217" s="56"/>
      <c r="N217" s="56"/>
      <c r="O217" s="56"/>
      <c r="P217" s="59">
        <f t="shared" si="15"/>
        <v>155228</v>
      </c>
      <c r="Q217" s="58">
        <v>155228</v>
      </c>
    </row>
    <row r="218" spans="1:17" s="55" customFormat="1" ht="13.5" customHeight="1">
      <c r="A218" s="55" t="s">
        <v>587</v>
      </c>
      <c r="B218" s="56" t="s">
        <v>921</v>
      </c>
      <c r="C218" s="55" t="s">
        <v>922</v>
      </c>
      <c r="D218" s="56"/>
      <c r="E218" s="56">
        <v>252586</v>
      </c>
      <c r="F218" s="56"/>
      <c r="G218" s="56"/>
      <c r="H218" s="56"/>
      <c r="I218" s="56"/>
      <c r="J218" s="56"/>
      <c r="K218" s="59">
        <f t="shared" si="14"/>
        <v>0</v>
      </c>
      <c r="L218" s="56">
        <v>252586</v>
      </c>
      <c r="M218" s="56"/>
      <c r="N218" s="56"/>
      <c r="O218" s="56"/>
      <c r="P218" s="59">
        <f t="shared" si="15"/>
        <v>252586</v>
      </c>
      <c r="Q218" s="58">
        <v>252586</v>
      </c>
    </row>
    <row r="219" spans="1:17" s="55" customFormat="1" ht="13.5" customHeight="1">
      <c r="A219" s="55" t="s">
        <v>590</v>
      </c>
      <c r="B219" s="56" t="s">
        <v>923</v>
      </c>
      <c r="C219" s="55" t="s">
        <v>924</v>
      </c>
      <c r="D219" s="56"/>
      <c r="E219" s="56">
        <v>7350</v>
      </c>
      <c r="F219" s="56"/>
      <c r="G219" s="56"/>
      <c r="H219" s="56"/>
      <c r="I219" s="56"/>
      <c r="J219" s="56"/>
      <c r="K219" s="59">
        <f t="shared" si="14"/>
        <v>0</v>
      </c>
      <c r="L219" s="56">
        <v>825</v>
      </c>
      <c r="M219" s="56"/>
      <c r="N219" s="56"/>
      <c r="O219" s="56"/>
      <c r="P219" s="59">
        <f t="shared" si="15"/>
        <v>825</v>
      </c>
      <c r="Q219" s="58">
        <v>825</v>
      </c>
    </row>
    <row r="220" spans="1:17" s="55" customFormat="1" ht="13.5" customHeight="1">
      <c r="A220" s="55" t="s">
        <v>612</v>
      </c>
      <c r="B220" s="56" t="s">
        <v>925</v>
      </c>
      <c r="C220" s="55" t="s">
        <v>926</v>
      </c>
      <c r="D220" s="56"/>
      <c r="E220" s="56">
        <v>100</v>
      </c>
      <c r="F220" s="56"/>
      <c r="G220" s="56"/>
      <c r="H220" s="56"/>
      <c r="I220" s="56"/>
      <c r="J220" s="56"/>
      <c r="K220" s="59">
        <f t="shared" si="14"/>
        <v>0</v>
      </c>
      <c r="L220" s="56"/>
      <c r="M220" s="56"/>
      <c r="N220" s="56">
        <v>100</v>
      </c>
      <c r="O220" s="56"/>
      <c r="P220" s="59">
        <f t="shared" si="15"/>
        <v>100</v>
      </c>
      <c r="Q220" s="58"/>
    </row>
    <row r="221" spans="1:17" s="55" customFormat="1" ht="13.5" customHeight="1">
      <c r="A221" s="55" t="s">
        <v>615</v>
      </c>
      <c r="B221" s="56" t="s">
        <v>927</v>
      </c>
      <c r="C221" s="55" t="s">
        <v>928</v>
      </c>
      <c r="D221" s="56">
        <v>33000</v>
      </c>
      <c r="E221" s="56">
        <v>33000</v>
      </c>
      <c r="F221" s="56"/>
      <c r="G221" s="56"/>
      <c r="H221" s="56"/>
      <c r="I221" s="56"/>
      <c r="J221" s="56">
        <v>33000</v>
      </c>
      <c r="K221" s="59">
        <f t="shared" si="14"/>
        <v>33000</v>
      </c>
      <c r="L221" s="56"/>
      <c r="M221" s="56"/>
      <c r="N221" s="56"/>
      <c r="O221" s="56"/>
      <c r="P221" s="59">
        <f t="shared" si="15"/>
        <v>33000</v>
      </c>
      <c r="Q221" s="58"/>
    </row>
    <row r="222" spans="1:17" s="55" customFormat="1" ht="13.5" customHeight="1">
      <c r="A222" s="55" t="s">
        <v>617</v>
      </c>
      <c r="B222" s="56" t="s">
        <v>929</v>
      </c>
      <c r="C222" s="55" t="s">
        <v>930</v>
      </c>
      <c r="D222" s="56">
        <v>31600</v>
      </c>
      <c r="E222" s="56">
        <v>31600</v>
      </c>
      <c r="F222" s="56"/>
      <c r="G222" s="56"/>
      <c r="H222" s="56"/>
      <c r="I222" s="56"/>
      <c r="J222" s="56">
        <v>31600</v>
      </c>
      <c r="K222" s="59">
        <f t="shared" si="14"/>
        <v>31600</v>
      </c>
      <c r="L222" s="56"/>
      <c r="M222" s="56"/>
      <c r="N222" s="56"/>
      <c r="O222" s="56"/>
      <c r="P222" s="59">
        <f t="shared" si="15"/>
        <v>31600</v>
      </c>
      <c r="Q222" s="58"/>
    </row>
    <row r="223" spans="1:17" s="55" customFormat="1" ht="12.75" customHeight="1">
      <c r="A223" s="55" t="s">
        <v>620</v>
      </c>
      <c r="B223" s="56" t="s">
        <v>794</v>
      </c>
      <c r="C223" s="55" t="s">
        <v>631</v>
      </c>
      <c r="D223" s="56"/>
      <c r="E223" s="56">
        <v>680</v>
      </c>
      <c r="F223" s="56"/>
      <c r="G223" s="56"/>
      <c r="H223" s="56"/>
      <c r="I223" s="56"/>
      <c r="J223" s="56">
        <v>680</v>
      </c>
      <c r="K223" s="59">
        <f t="shared" si="14"/>
        <v>680</v>
      </c>
      <c r="L223" s="56"/>
      <c r="M223" s="56"/>
      <c r="N223" s="56"/>
      <c r="O223" s="56"/>
      <c r="P223" s="59">
        <f t="shared" si="15"/>
        <v>680</v>
      </c>
      <c r="Q223" s="58"/>
    </row>
    <row r="224" spans="1:17" s="55" customFormat="1" ht="12.75" customHeight="1">
      <c r="A224" s="55" t="s">
        <v>623</v>
      </c>
      <c r="B224" s="56" t="s">
        <v>794</v>
      </c>
      <c r="C224" s="55" t="s">
        <v>633</v>
      </c>
      <c r="D224" s="56"/>
      <c r="E224" s="56">
        <v>4699</v>
      </c>
      <c r="F224" s="56"/>
      <c r="G224" s="56"/>
      <c r="H224" s="56"/>
      <c r="I224" s="56"/>
      <c r="J224" s="56">
        <v>4681</v>
      </c>
      <c r="K224" s="59">
        <f t="shared" si="14"/>
        <v>4681</v>
      </c>
      <c r="L224" s="56"/>
      <c r="M224" s="56"/>
      <c r="N224" s="56"/>
      <c r="O224" s="56"/>
      <c r="P224" s="59">
        <f t="shared" si="15"/>
        <v>4681</v>
      </c>
      <c r="Q224" s="58"/>
    </row>
    <row r="225" spans="1:17" s="55" customFormat="1" ht="13.5" customHeight="1">
      <c r="A225" s="55" t="s">
        <v>626</v>
      </c>
      <c r="B225" s="56" t="s">
        <v>931</v>
      </c>
      <c r="C225" s="55" t="s">
        <v>932</v>
      </c>
      <c r="D225" s="56"/>
      <c r="E225" s="56">
        <v>2000</v>
      </c>
      <c r="F225" s="56"/>
      <c r="G225" s="56"/>
      <c r="H225" s="56"/>
      <c r="I225" s="56"/>
      <c r="J225" s="56">
        <v>2000</v>
      </c>
      <c r="K225" s="59">
        <f t="shared" si="14"/>
        <v>2000</v>
      </c>
      <c r="L225" s="56"/>
      <c r="M225" s="56"/>
      <c r="N225" s="56"/>
      <c r="O225" s="56"/>
      <c r="P225" s="59">
        <f t="shared" si="15"/>
        <v>2000</v>
      </c>
      <c r="Q225" s="58"/>
    </row>
    <row r="226" spans="1:17" s="55" customFormat="1" ht="13.5" customHeight="1">
      <c r="A226" s="55" t="s">
        <v>629</v>
      </c>
      <c r="B226" s="56" t="s">
        <v>933</v>
      </c>
      <c r="C226" s="55" t="s">
        <v>934</v>
      </c>
      <c r="D226" s="56"/>
      <c r="E226" s="56">
        <v>100</v>
      </c>
      <c r="F226" s="56"/>
      <c r="G226" s="56"/>
      <c r="H226" s="56"/>
      <c r="I226" s="56"/>
      <c r="J226" s="56"/>
      <c r="K226" s="59">
        <f t="shared" si="14"/>
        <v>0</v>
      </c>
      <c r="L226" s="56"/>
      <c r="M226" s="56"/>
      <c r="N226" s="56"/>
      <c r="O226" s="56"/>
      <c r="P226" s="59"/>
      <c r="Q226" s="58"/>
    </row>
    <row r="227" spans="1:17" s="55" customFormat="1" ht="13.5" customHeight="1">
      <c r="A227" s="55" t="s">
        <v>632</v>
      </c>
      <c r="B227" s="56" t="s">
        <v>935</v>
      </c>
      <c r="C227" s="55" t="s">
        <v>936</v>
      </c>
      <c r="D227" s="56">
        <v>40080</v>
      </c>
      <c r="E227" s="56">
        <v>40080</v>
      </c>
      <c r="F227" s="56"/>
      <c r="G227" s="56"/>
      <c r="H227" s="56"/>
      <c r="I227" s="56"/>
      <c r="J227" s="56"/>
      <c r="K227" s="59">
        <f t="shared" si="14"/>
        <v>0</v>
      </c>
      <c r="L227" s="56"/>
      <c r="M227" s="56"/>
      <c r="N227" s="56"/>
      <c r="O227" s="56">
        <v>40080</v>
      </c>
      <c r="P227" s="59">
        <f aca="true" t="shared" si="16" ref="P227:P232">SUM(K227:O227)</f>
        <v>40080</v>
      </c>
      <c r="Q227" s="58"/>
    </row>
    <row r="228" spans="1:17" s="55" customFormat="1" ht="13.5" customHeight="1">
      <c r="A228" s="55" t="s">
        <v>634</v>
      </c>
      <c r="B228" s="56" t="s">
        <v>937</v>
      </c>
      <c r="C228" s="55" t="s">
        <v>936</v>
      </c>
      <c r="D228" s="56">
        <v>360000</v>
      </c>
      <c r="E228" s="56">
        <v>360000</v>
      </c>
      <c r="F228" s="56"/>
      <c r="G228" s="56"/>
      <c r="H228" s="56"/>
      <c r="I228" s="56"/>
      <c r="J228" s="56"/>
      <c r="K228" s="59">
        <f t="shared" si="14"/>
        <v>0</v>
      </c>
      <c r="L228" s="56"/>
      <c r="M228" s="56"/>
      <c r="N228" s="56"/>
      <c r="O228" s="56">
        <v>360000</v>
      </c>
      <c r="P228" s="59">
        <f t="shared" si="16"/>
        <v>360000</v>
      </c>
      <c r="Q228" s="58"/>
    </row>
    <row r="229" spans="1:17" s="55" customFormat="1" ht="15" customHeight="1">
      <c r="A229" s="55" t="s">
        <v>637</v>
      </c>
      <c r="B229" s="56" t="s">
        <v>938</v>
      </c>
      <c r="C229" s="55" t="s">
        <v>939</v>
      </c>
      <c r="D229" s="56">
        <v>36063</v>
      </c>
      <c r="E229" s="56">
        <v>36063</v>
      </c>
      <c r="F229" s="56"/>
      <c r="G229" s="56"/>
      <c r="H229" s="56">
        <v>35964</v>
      </c>
      <c r="I229" s="56"/>
      <c r="J229" s="56"/>
      <c r="K229" s="59">
        <f t="shared" si="14"/>
        <v>35964</v>
      </c>
      <c r="L229" s="56"/>
      <c r="M229" s="56"/>
      <c r="N229" s="56"/>
      <c r="O229" s="56"/>
      <c r="P229" s="59">
        <f t="shared" si="16"/>
        <v>35964</v>
      </c>
      <c r="Q229" s="58"/>
    </row>
    <row r="230" spans="1:17" s="55" customFormat="1" ht="13.5" customHeight="1">
      <c r="A230" s="55" t="s">
        <v>640</v>
      </c>
      <c r="B230" s="56" t="s">
        <v>940</v>
      </c>
      <c r="C230" s="55" t="s">
        <v>941</v>
      </c>
      <c r="D230" s="56">
        <v>19016</v>
      </c>
      <c r="E230" s="56">
        <v>19016</v>
      </c>
      <c r="F230" s="56"/>
      <c r="G230" s="56"/>
      <c r="H230" s="56">
        <v>15890</v>
      </c>
      <c r="I230" s="56"/>
      <c r="J230" s="56"/>
      <c r="K230" s="59">
        <f t="shared" si="14"/>
        <v>15890</v>
      </c>
      <c r="L230" s="56"/>
      <c r="M230" s="56"/>
      <c r="N230" s="56"/>
      <c r="O230" s="56"/>
      <c r="P230" s="59">
        <f t="shared" si="16"/>
        <v>15890</v>
      </c>
      <c r="Q230" s="58"/>
    </row>
    <row r="231" spans="1:17" s="55" customFormat="1" ht="13.5" customHeight="1">
      <c r="A231" s="55" t="s">
        <v>643</v>
      </c>
      <c r="B231" s="56" t="s">
        <v>942</v>
      </c>
      <c r="C231" s="55" t="s">
        <v>943</v>
      </c>
      <c r="D231" s="56">
        <v>2405</v>
      </c>
      <c r="E231" s="56">
        <v>2405</v>
      </c>
      <c r="F231" s="56"/>
      <c r="G231" s="56"/>
      <c r="H231" s="56">
        <v>278</v>
      </c>
      <c r="I231" s="56"/>
      <c r="J231" s="56"/>
      <c r="K231" s="59">
        <f t="shared" si="14"/>
        <v>278</v>
      </c>
      <c r="L231" s="56"/>
      <c r="M231" s="56"/>
      <c r="N231" s="56"/>
      <c r="O231" s="56"/>
      <c r="P231" s="59">
        <f t="shared" si="16"/>
        <v>278</v>
      </c>
      <c r="Q231" s="58"/>
    </row>
    <row r="232" spans="1:17" s="55" customFormat="1" ht="13.5" customHeight="1">
      <c r="A232" s="55" t="s">
        <v>646</v>
      </c>
      <c r="B232" s="56" t="s">
        <v>944</v>
      </c>
      <c r="C232" s="55" t="s">
        <v>945</v>
      </c>
      <c r="D232" s="56">
        <v>3157</v>
      </c>
      <c r="E232" s="56">
        <v>3157</v>
      </c>
      <c r="F232" s="56"/>
      <c r="G232" s="56"/>
      <c r="H232" s="56"/>
      <c r="I232" s="56"/>
      <c r="J232" s="56"/>
      <c r="K232" s="59">
        <f t="shared" si="14"/>
        <v>0</v>
      </c>
      <c r="L232" s="56"/>
      <c r="M232" s="56"/>
      <c r="N232" s="56">
        <v>3157</v>
      </c>
      <c r="O232" s="56"/>
      <c r="P232" s="59">
        <f t="shared" si="16"/>
        <v>3157</v>
      </c>
      <c r="Q232" s="58"/>
    </row>
    <row r="233" spans="2:17" s="55" customFormat="1" ht="13.5" customHeight="1">
      <c r="B233" s="56"/>
      <c r="D233" s="56"/>
      <c r="E233" s="56"/>
      <c r="F233" s="56"/>
      <c r="G233" s="56"/>
      <c r="H233" s="56"/>
      <c r="I233" s="56"/>
      <c r="J233" s="56"/>
      <c r="K233" s="59"/>
      <c r="L233" s="56"/>
      <c r="M233" s="56"/>
      <c r="N233" s="56"/>
      <c r="O233" s="56"/>
      <c r="P233" s="59"/>
      <c r="Q233" s="58"/>
    </row>
    <row r="234" spans="1:17" s="42" customFormat="1" ht="13.5" customHeight="1" thickBot="1">
      <c r="A234" s="55"/>
      <c r="B234" s="70"/>
      <c r="C234" s="92"/>
      <c r="D234" s="70"/>
      <c r="E234" s="70"/>
      <c r="F234" s="70"/>
      <c r="G234" s="70"/>
      <c r="H234" s="70"/>
      <c r="I234" s="70"/>
      <c r="J234" s="70"/>
      <c r="K234" s="93"/>
      <c r="L234" s="70"/>
      <c r="M234" s="70"/>
      <c r="N234" s="70"/>
      <c r="O234" s="70"/>
      <c r="P234" s="71"/>
      <c r="Q234" s="94"/>
    </row>
    <row r="235" spans="1:17" s="62" customFormat="1" ht="18" customHeight="1" thickBot="1">
      <c r="A235" s="95"/>
      <c r="B235" s="50" t="s">
        <v>946</v>
      </c>
      <c r="C235" s="96"/>
      <c r="D235" s="97">
        <f aca="true" t="shared" si="17" ref="D235:J235">SUM(D211:D234)</f>
        <v>679715</v>
      </c>
      <c r="E235" s="97">
        <f t="shared" si="17"/>
        <v>1185621</v>
      </c>
      <c r="F235" s="97">
        <f t="shared" si="17"/>
        <v>7390</v>
      </c>
      <c r="G235" s="97">
        <f t="shared" si="17"/>
        <v>1909</v>
      </c>
      <c r="H235" s="97">
        <f t="shared" si="17"/>
        <v>98506</v>
      </c>
      <c r="I235" s="97">
        <f t="shared" si="17"/>
        <v>0</v>
      </c>
      <c r="J235" s="97">
        <f t="shared" si="17"/>
        <v>177466</v>
      </c>
      <c r="K235" s="98">
        <f>SUM(K211:K232)</f>
        <v>285271</v>
      </c>
      <c r="L235" s="97">
        <f>SUM(L211:L232)</f>
        <v>445340</v>
      </c>
      <c r="M235" s="97">
        <f>SUM(M211:M234)</f>
        <v>900</v>
      </c>
      <c r="N235" s="97">
        <f>SUM(N211:N234)</f>
        <v>3257</v>
      </c>
      <c r="O235" s="97">
        <f>SUM(O211:O232)</f>
        <v>400080</v>
      </c>
      <c r="P235" s="98">
        <f>SUM(P211:P232)</f>
        <v>1134848</v>
      </c>
      <c r="Q235" s="99">
        <f>SUM(Q211:Q234)</f>
        <v>522123</v>
      </c>
    </row>
    <row r="236" spans="2:17" s="42" customFormat="1" ht="14.25" customHeight="1">
      <c r="B236" s="41"/>
      <c r="F236" s="41"/>
      <c r="G236" s="41"/>
      <c r="H236" s="41"/>
      <c r="I236" s="41"/>
      <c r="J236" s="41"/>
      <c r="K236" s="60"/>
      <c r="L236" s="41"/>
      <c r="M236" s="41"/>
      <c r="N236" s="41"/>
      <c r="O236" s="41"/>
      <c r="P236" s="60"/>
      <c r="Q236" s="61"/>
    </row>
    <row r="237" spans="2:17" s="42" customFormat="1" ht="14.25" customHeight="1">
      <c r="B237" s="41"/>
      <c r="F237" s="41"/>
      <c r="G237" s="41"/>
      <c r="H237" s="41"/>
      <c r="I237" s="41"/>
      <c r="J237" s="41"/>
      <c r="K237" s="60"/>
      <c r="L237" s="41"/>
      <c r="M237" s="41"/>
      <c r="N237" s="41"/>
      <c r="O237" s="41"/>
      <c r="P237" s="60"/>
      <c r="Q237" s="61"/>
    </row>
    <row r="238" spans="1:17" s="42" customFormat="1" ht="16.5" customHeight="1">
      <c r="A238" s="68" t="s">
        <v>947</v>
      </c>
      <c r="B238" s="69" t="s">
        <v>948</v>
      </c>
      <c r="F238" s="41"/>
      <c r="G238" s="41"/>
      <c r="H238" s="41"/>
      <c r="I238" s="41"/>
      <c r="J238" s="41"/>
      <c r="K238" s="60"/>
      <c r="L238" s="41"/>
      <c r="M238" s="41"/>
      <c r="N238" s="41"/>
      <c r="O238" s="41"/>
      <c r="P238" s="60"/>
      <c r="Q238" s="61"/>
    </row>
    <row r="239" spans="2:17" s="42" customFormat="1" ht="13.5" customHeight="1">
      <c r="B239" s="41"/>
      <c r="F239" s="41"/>
      <c r="G239" s="41"/>
      <c r="H239" s="41"/>
      <c r="I239" s="41"/>
      <c r="J239" s="41"/>
      <c r="K239" s="60"/>
      <c r="L239" s="41"/>
      <c r="M239" s="41"/>
      <c r="N239" s="41"/>
      <c r="O239" s="41"/>
      <c r="P239" s="60"/>
      <c r="Q239" s="61"/>
    </row>
    <row r="240" spans="2:17" s="42" customFormat="1" ht="13.5" customHeight="1">
      <c r="B240" s="41"/>
      <c r="F240" s="41"/>
      <c r="G240" s="41"/>
      <c r="H240" s="41"/>
      <c r="I240" s="41"/>
      <c r="J240" s="41"/>
      <c r="K240" s="60"/>
      <c r="L240" s="41"/>
      <c r="M240" s="41"/>
      <c r="N240" s="41"/>
      <c r="O240" s="41"/>
      <c r="P240" s="60"/>
      <c r="Q240" s="61"/>
    </row>
    <row r="241" spans="1:17" s="55" customFormat="1" ht="13.5" customHeight="1">
      <c r="A241" s="55" t="s">
        <v>566</v>
      </c>
      <c r="B241" s="56" t="s">
        <v>949</v>
      </c>
      <c r="C241" s="55" t="s">
        <v>950</v>
      </c>
      <c r="D241" s="56">
        <v>29862</v>
      </c>
      <c r="E241" s="56">
        <v>32772</v>
      </c>
      <c r="F241" s="56">
        <v>9520</v>
      </c>
      <c r="G241" s="56">
        <v>3111</v>
      </c>
      <c r="H241" s="56">
        <v>18785</v>
      </c>
      <c r="I241" s="56"/>
      <c r="J241" s="56"/>
      <c r="K241" s="59">
        <f aca="true" t="shared" si="18" ref="K241:K252">SUM(F241:J241)</f>
        <v>31416</v>
      </c>
      <c r="L241" s="56">
        <v>883</v>
      </c>
      <c r="M241" s="56"/>
      <c r="N241" s="56"/>
      <c r="O241" s="56"/>
      <c r="P241" s="59">
        <f aca="true" t="shared" si="19" ref="P241:P252">SUM(K241:O241)</f>
        <v>32299</v>
      </c>
      <c r="Q241" s="58"/>
    </row>
    <row r="242" spans="1:17" s="55" customFormat="1" ht="13.5" customHeight="1">
      <c r="A242" s="55" t="s">
        <v>569</v>
      </c>
      <c r="B242" s="56" t="s">
        <v>951</v>
      </c>
      <c r="C242" s="55" t="s">
        <v>952</v>
      </c>
      <c r="D242" s="56">
        <v>36630</v>
      </c>
      <c r="E242" s="56">
        <v>56388</v>
      </c>
      <c r="F242" s="56">
        <v>455</v>
      </c>
      <c r="G242" s="56">
        <v>116</v>
      </c>
      <c r="H242" s="56">
        <v>52141</v>
      </c>
      <c r="I242" s="56"/>
      <c r="J242" s="56"/>
      <c r="K242" s="59">
        <f t="shared" si="18"/>
        <v>52712</v>
      </c>
      <c r="L242" s="56"/>
      <c r="M242" s="56"/>
      <c r="N242" s="56"/>
      <c r="O242" s="56"/>
      <c r="P242" s="59">
        <f t="shared" si="19"/>
        <v>52712</v>
      </c>
      <c r="Q242" s="58"/>
    </row>
    <row r="243" spans="1:17" s="55" customFormat="1" ht="13.5" customHeight="1">
      <c r="A243" s="55" t="s">
        <v>572</v>
      </c>
      <c r="B243" s="56" t="s">
        <v>953</v>
      </c>
      <c r="C243" s="55" t="s">
        <v>954</v>
      </c>
      <c r="D243" s="56">
        <v>42000</v>
      </c>
      <c r="E243" s="56">
        <v>48160</v>
      </c>
      <c r="F243" s="56"/>
      <c r="G243" s="56"/>
      <c r="H243" s="56">
        <v>45377</v>
      </c>
      <c r="I243" s="56"/>
      <c r="J243" s="56">
        <v>1300</v>
      </c>
      <c r="K243" s="59">
        <f t="shared" si="18"/>
        <v>46677</v>
      </c>
      <c r="L243" s="56"/>
      <c r="M243" s="56"/>
      <c r="N243" s="56"/>
      <c r="O243" s="56"/>
      <c r="P243" s="59">
        <f t="shared" si="19"/>
        <v>46677</v>
      </c>
      <c r="Q243" s="58"/>
    </row>
    <row r="244" spans="1:17" s="55" customFormat="1" ht="13.5" customHeight="1">
      <c r="A244" s="55" t="s">
        <v>575</v>
      </c>
      <c r="B244" s="56" t="s">
        <v>955</v>
      </c>
      <c r="C244" s="55" t="s">
        <v>956</v>
      </c>
      <c r="D244" s="56">
        <v>7800</v>
      </c>
      <c r="E244" s="56">
        <v>8156</v>
      </c>
      <c r="F244" s="56">
        <v>1381</v>
      </c>
      <c r="G244" s="56">
        <v>249</v>
      </c>
      <c r="H244" s="56">
        <v>6100</v>
      </c>
      <c r="I244" s="56"/>
      <c r="J244" s="56">
        <v>60</v>
      </c>
      <c r="K244" s="59">
        <f t="shared" si="18"/>
        <v>7790</v>
      </c>
      <c r="L244" s="56"/>
      <c r="M244" s="56"/>
      <c r="N244" s="56"/>
      <c r="O244" s="56"/>
      <c r="P244" s="59">
        <f t="shared" si="19"/>
        <v>7790</v>
      </c>
      <c r="Q244" s="58"/>
    </row>
    <row r="245" spans="1:17" s="55" customFormat="1" ht="13.5" customHeight="1">
      <c r="A245" s="55" t="s">
        <v>578</v>
      </c>
      <c r="B245" s="56" t="s">
        <v>957</v>
      </c>
      <c r="C245" s="55" t="s">
        <v>958</v>
      </c>
      <c r="D245" s="56">
        <v>1500</v>
      </c>
      <c r="E245" s="56">
        <v>1500</v>
      </c>
      <c r="F245" s="56"/>
      <c r="G245" s="56"/>
      <c r="H245" s="56">
        <v>1500</v>
      </c>
      <c r="I245" s="56"/>
      <c r="J245" s="56"/>
      <c r="K245" s="59">
        <f t="shared" si="18"/>
        <v>1500</v>
      </c>
      <c r="L245" s="56"/>
      <c r="M245" s="56"/>
      <c r="N245" s="56"/>
      <c r="O245" s="56"/>
      <c r="P245" s="59">
        <f t="shared" si="19"/>
        <v>1500</v>
      </c>
      <c r="Q245" s="58"/>
    </row>
    <row r="246" spans="1:17" s="55" customFormat="1" ht="13.5" customHeight="1">
      <c r="A246" s="55" t="s">
        <v>581</v>
      </c>
      <c r="B246" s="56" t="s">
        <v>959</v>
      </c>
      <c r="C246" s="55" t="s">
        <v>960</v>
      </c>
      <c r="D246" s="56"/>
      <c r="E246" s="56">
        <v>169</v>
      </c>
      <c r="F246" s="56"/>
      <c r="G246" s="56"/>
      <c r="H246" s="56"/>
      <c r="I246" s="56"/>
      <c r="J246" s="56"/>
      <c r="K246" s="59">
        <f t="shared" si="18"/>
        <v>0</v>
      </c>
      <c r="L246" s="56">
        <v>169</v>
      </c>
      <c r="M246" s="56"/>
      <c r="N246" s="56"/>
      <c r="O246" s="56"/>
      <c r="P246" s="59">
        <f t="shared" si="19"/>
        <v>169</v>
      </c>
      <c r="Q246" s="58"/>
    </row>
    <row r="247" spans="1:17" s="55" customFormat="1" ht="13.5" customHeight="1">
      <c r="A247" s="55" t="s">
        <v>584</v>
      </c>
      <c r="B247" s="56" t="s">
        <v>961</v>
      </c>
      <c r="C247" s="55" t="s">
        <v>962</v>
      </c>
      <c r="D247" s="56"/>
      <c r="E247" s="56">
        <v>300</v>
      </c>
      <c r="F247" s="56"/>
      <c r="G247" s="56"/>
      <c r="H247" s="56"/>
      <c r="I247" s="56"/>
      <c r="J247" s="56"/>
      <c r="K247" s="59">
        <f t="shared" si="18"/>
        <v>0</v>
      </c>
      <c r="L247" s="56"/>
      <c r="M247" s="56"/>
      <c r="N247" s="56">
        <v>250</v>
      </c>
      <c r="O247" s="56"/>
      <c r="P247" s="59">
        <f t="shared" si="19"/>
        <v>250</v>
      </c>
      <c r="Q247" s="58"/>
    </row>
    <row r="248" spans="1:17" s="55" customFormat="1" ht="13.5" customHeight="1">
      <c r="A248" s="55" t="s">
        <v>587</v>
      </c>
      <c r="B248" s="56" t="s">
        <v>963</v>
      </c>
      <c r="C248" s="55" t="s">
        <v>964</v>
      </c>
      <c r="D248" s="56">
        <v>2500</v>
      </c>
      <c r="E248" s="56">
        <v>2500</v>
      </c>
      <c r="F248" s="56"/>
      <c r="G248" s="56"/>
      <c r="H248" s="56"/>
      <c r="I248" s="56"/>
      <c r="J248" s="56"/>
      <c r="K248" s="59">
        <f t="shared" si="18"/>
        <v>0</v>
      </c>
      <c r="L248" s="56"/>
      <c r="M248" s="56"/>
      <c r="N248" s="56">
        <v>2500</v>
      </c>
      <c r="O248" s="56"/>
      <c r="P248" s="59">
        <f t="shared" si="19"/>
        <v>2500</v>
      </c>
      <c r="Q248" s="58"/>
    </row>
    <row r="249" spans="1:17" s="55" customFormat="1" ht="13.5" customHeight="1">
      <c r="A249" s="55" t="s">
        <v>590</v>
      </c>
      <c r="B249" s="56" t="s">
        <v>965</v>
      </c>
      <c r="C249" s="55" t="s">
        <v>966</v>
      </c>
      <c r="D249" s="56"/>
      <c r="E249" s="56">
        <v>3000</v>
      </c>
      <c r="F249" s="56"/>
      <c r="G249" s="56"/>
      <c r="H249" s="56"/>
      <c r="I249" s="56"/>
      <c r="J249" s="56">
        <v>3000</v>
      </c>
      <c r="K249" s="59">
        <f t="shared" si="18"/>
        <v>3000</v>
      </c>
      <c r="L249" s="56"/>
      <c r="M249" s="56"/>
      <c r="N249" s="56"/>
      <c r="O249" s="56"/>
      <c r="P249" s="59">
        <f t="shared" si="19"/>
        <v>3000</v>
      </c>
      <c r="Q249" s="58"/>
    </row>
    <row r="250" spans="1:17" s="55" customFormat="1" ht="13.5" customHeight="1">
      <c r="A250" s="55" t="s">
        <v>612</v>
      </c>
      <c r="B250" s="56" t="s">
        <v>967</v>
      </c>
      <c r="C250" s="55" t="s">
        <v>968</v>
      </c>
      <c r="D250" s="56"/>
      <c r="E250" s="56">
        <v>5000</v>
      </c>
      <c r="F250" s="56"/>
      <c r="G250" s="56"/>
      <c r="H250" s="56"/>
      <c r="I250" s="56"/>
      <c r="J250" s="56"/>
      <c r="K250" s="59">
        <f t="shared" si="18"/>
        <v>0</v>
      </c>
      <c r="L250" s="56"/>
      <c r="M250" s="56"/>
      <c r="N250" s="56">
        <v>3750</v>
      </c>
      <c r="O250" s="56"/>
      <c r="P250" s="59">
        <f t="shared" si="19"/>
        <v>3750</v>
      </c>
      <c r="Q250" s="58"/>
    </row>
    <row r="251" spans="1:17" s="55" customFormat="1" ht="22.5" customHeight="1">
      <c r="A251" s="55" t="s">
        <v>615</v>
      </c>
      <c r="B251" s="56" t="s">
        <v>969</v>
      </c>
      <c r="C251" s="55" t="s">
        <v>970</v>
      </c>
      <c r="D251" s="56">
        <v>5000</v>
      </c>
      <c r="E251" s="56"/>
      <c r="F251" s="56"/>
      <c r="G251" s="56"/>
      <c r="H251" s="56"/>
      <c r="I251" s="56"/>
      <c r="J251" s="56"/>
      <c r="K251" s="59">
        <f t="shared" si="18"/>
        <v>0</v>
      </c>
      <c r="L251" s="56"/>
      <c r="M251" s="56"/>
      <c r="N251" s="56"/>
      <c r="O251" s="56"/>
      <c r="P251" s="59">
        <f t="shared" si="19"/>
        <v>0</v>
      </c>
      <c r="Q251" s="58"/>
    </row>
    <row r="252" spans="1:17" s="55" customFormat="1" ht="13.5" customHeight="1">
      <c r="A252" s="55" t="s">
        <v>617</v>
      </c>
      <c r="B252" s="56" t="s">
        <v>971</v>
      </c>
      <c r="C252" s="55" t="s">
        <v>972</v>
      </c>
      <c r="D252" s="56">
        <v>31000</v>
      </c>
      <c r="E252" s="56"/>
      <c r="F252" s="56"/>
      <c r="G252" s="56"/>
      <c r="H252" s="56"/>
      <c r="I252" s="56"/>
      <c r="J252" s="56"/>
      <c r="K252" s="59">
        <f t="shared" si="18"/>
        <v>0</v>
      </c>
      <c r="L252" s="56"/>
      <c r="M252" s="56"/>
      <c r="N252" s="56"/>
      <c r="O252" s="56"/>
      <c r="P252" s="59">
        <f t="shared" si="19"/>
        <v>0</v>
      </c>
      <c r="Q252" s="58"/>
    </row>
    <row r="253" spans="2:17" s="55" customFormat="1" ht="13.5" customHeight="1">
      <c r="B253" s="56"/>
      <c r="D253" s="56"/>
      <c r="E253" s="56"/>
      <c r="F253" s="56"/>
      <c r="G253" s="56"/>
      <c r="H253" s="56"/>
      <c r="I253" s="56"/>
      <c r="J253" s="56"/>
      <c r="K253" s="59"/>
      <c r="L253" s="56"/>
      <c r="M253" s="56"/>
      <c r="N253" s="56"/>
      <c r="O253" s="56"/>
      <c r="P253" s="59"/>
      <c r="Q253" s="58"/>
    </row>
    <row r="254" spans="2:17" s="55" customFormat="1" ht="13.5" customHeight="1">
      <c r="B254" s="56"/>
      <c r="D254" s="56"/>
      <c r="E254" s="56"/>
      <c r="F254" s="56"/>
      <c r="G254" s="56"/>
      <c r="H254" s="56"/>
      <c r="I254" s="56"/>
      <c r="J254" s="56"/>
      <c r="K254" s="59"/>
      <c r="L254" s="56"/>
      <c r="M254" s="56"/>
      <c r="N254" s="56"/>
      <c r="O254" s="56"/>
      <c r="P254" s="59"/>
      <c r="Q254" s="58"/>
    </row>
    <row r="255" spans="2:17" s="55" customFormat="1" ht="13.5" customHeight="1">
      <c r="B255" s="56"/>
      <c r="D255" s="56"/>
      <c r="E255" s="56"/>
      <c r="F255" s="56"/>
      <c r="G255" s="56"/>
      <c r="H255" s="56"/>
      <c r="I255" s="56"/>
      <c r="J255" s="56"/>
      <c r="K255" s="59"/>
      <c r="L255" s="56"/>
      <c r="M255" s="56"/>
      <c r="N255" s="56"/>
      <c r="O255" s="56"/>
      <c r="P255" s="59"/>
      <c r="Q255" s="58"/>
    </row>
    <row r="256" spans="2:17" s="55" customFormat="1" ht="13.5" customHeight="1">
      <c r="B256" s="56"/>
      <c r="D256" s="56"/>
      <c r="E256" s="56"/>
      <c r="F256" s="56"/>
      <c r="G256" s="56"/>
      <c r="H256" s="56"/>
      <c r="I256" s="56"/>
      <c r="J256" s="56"/>
      <c r="K256" s="59"/>
      <c r="L256" s="56"/>
      <c r="M256" s="56"/>
      <c r="N256" s="56"/>
      <c r="O256" s="56"/>
      <c r="P256" s="59"/>
      <c r="Q256" s="58"/>
    </row>
    <row r="257" spans="1:17" s="42" customFormat="1" ht="13.5" customHeight="1" thickBot="1">
      <c r="A257" s="55"/>
      <c r="B257" s="41"/>
      <c r="D257" s="41"/>
      <c r="E257" s="41"/>
      <c r="F257" s="41"/>
      <c r="G257" s="41"/>
      <c r="H257" s="41"/>
      <c r="I257" s="41"/>
      <c r="J257" s="41"/>
      <c r="K257" s="43"/>
      <c r="L257" s="41"/>
      <c r="M257" s="41"/>
      <c r="N257" s="41"/>
      <c r="O257" s="41"/>
      <c r="P257" s="60"/>
      <c r="Q257" s="61"/>
    </row>
    <row r="258" spans="2:17" s="62" customFormat="1" ht="18" customHeight="1" thickBot="1">
      <c r="B258" s="63" t="s">
        <v>973</v>
      </c>
      <c r="C258" s="64"/>
      <c r="D258" s="65">
        <f>SUM(D241:D257)</f>
        <v>156292</v>
      </c>
      <c r="E258" s="65">
        <f>SUM(E241:E257)</f>
        <v>157945</v>
      </c>
      <c r="F258" s="65">
        <f>SUM(F241:F252)</f>
        <v>11356</v>
      </c>
      <c r="G258" s="65">
        <f>SUM(G241:G252)</f>
        <v>3476</v>
      </c>
      <c r="H258" s="65">
        <f>SUM(H241:H252)</f>
        <v>123903</v>
      </c>
      <c r="I258" s="65"/>
      <c r="J258" s="65">
        <f>SUM(J241:J257)</f>
        <v>4360</v>
      </c>
      <c r="K258" s="66">
        <f>SUM(K241:K252)</f>
        <v>143095</v>
      </c>
      <c r="L258" s="66">
        <f>SUM(L241:L257)</f>
        <v>1052</v>
      </c>
      <c r="M258" s="66">
        <f>SUM(M241:M252)</f>
        <v>0</v>
      </c>
      <c r="N258" s="65">
        <f>SUM(N241:N257)</f>
        <v>6500</v>
      </c>
      <c r="O258" s="66"/>
      <c r="P258" s="66">
        <f>SUM(P241:P252)</f>
        <v>150647</v>
      </c>
      <c r="Q258" s="66"/>
    </row>
    <row r="259" spans="2:17" s="62" customFormat="1" ht="15" customHeight="1">
      <c r="B259" s="53"/>
      <c r="C259" s="82"/>
      <c r="D259" s="82"/>
      <c r="E259" s="82"/>
      <c r="F259" s="83"/>
      <c r="G259" s="83"/>
      <c r="H259" s="83"/>
      <c r="I259" s="83"/>
      <c r="J259" s="83"/>
      <c r="K259" s="85"/>
      <c r="L259" s="83"/>
      <c r="M259" s="83"/>
      <c r="N259" s="83"/>
      <c r="O259" s="83"/>
      <c r="P259" s="85"/>
      <c r="Q259" s="86"/>
    </row>
    <row r="260" spans="2:17" s="62" customFormat="1" ht="15" customHeight="1">
      <c r="B260" s="53"/>
      <c r="C260" s="82"/>
      <c r="D260" s="82"/>
      <c r="E260" s="82"/>
      <c r="F260" s="83"/>
      <c r="G260" s="83"/>
      <c r="H260" s="83"/>
      <c r="I260" s="83"/>
      <c r="J260" s="83"/>
      <c r="K260" s="85"/>
      <c r="L260" s="83"/>
      <c r="M260" s="83"/>
      <c r="N260" s="83"/>
      <c r="O260" s="83"/>
      <c r="P260" s="85"/>
      <c r="Q260" s="86"/>
    </row>
    <row r="261" spans="2:17" s="62" customFormat="1" ht="15" customHeight="1">
      <c r="B261" s="53"/>
      <c r="C261" s="82"/>
      <c r="D261" s="82"/>
      <c r="E261" s="82"/>
      <c r="F261" s="83"/>
      <c r="G261" s="83"/>
      <c r="H261" s="83"/>
      <c r="I261" s="83"/>
      <c r="J261" s="83"/>
      <c r="K261" s="85"/>
      <c r="L261" s="83"/>
      <c r="M261" s="83"/>
      <c r="N261" s="83"/>
      <c r="O261" s="83"/>
      <c r="P261" s="85"/>
      <c r="Q261" s="86"/>
    </row>
    <row r="262" spans="2:17" s="62" customFormat="1" ht="15" customHeight="1">
      <c r="B262" s="53"/>
      <c r="C262" s="82"/>
      <c r="D262" s="82"/>
      <c r="E262" s="82"/>
      <c r="F262" s="83"/>
      <c r="G262" s="83"/>
      <c r="H262" s="83"/>
      <c r="I262" s="83"/>
      <c r="J262" s="83"/>
      <c r="K262" s="85"/>
      <c r="L262" s="83"/>
      <c r="M262" s="83"/>
      <c r="N262" s="83"/>
      <c r="O262" s="83"/>
      <c r="P262" s="85"/>
      <c r="Q262" s="86"/>
    </row>
    <row r="263" spans="2:17" s="62" customFormat="1" ht="15" customHeight="1">
      <c r="B263" s="53"/>
      <c r="C263" s="82"/>
      <c r="D263" s="82"/>
      <c r="E263" s="82"/>
      <c r="F263" s="83"/>
      <c r="G263" s="83"/>
      <c r="H263" s="83"/>
      <c r="I263" s="83"/>
      <c r="J263" s="83"/>
      <c r="K263" s="85"/>
      <c r="L263" s="83"/>
      <c r="M263" s="83"/>
      <c r="N263" s="83"/>
      <c r="O263" s="83"/>
      <c r="P263" s="85"/>
      <c r="Q263" s="86"/>
    </row>
    <row r="264" spans="2:17" s="62" customFormat="1" ht="15" customHeight="1">
      <c r="B264" s="53"/>
      <c r="C264" s="82"/>
      <c r="D264" s="82"/>
      <c r="E264" s="82"/>
      <c r="F264" s="83"/>
      <c r="G264" s="83"/>
      <c r="H264" s="83"/>
      <c r="I264" s="83"/>
      <c r="J264" s="83"/>
      <c r="K264" s="85"/>
      <c r="L264" s="83"/>
      <c r="M264" s="83"/>
      <c r="N264" s="83"/>
      <c r="O264" s="83"/>
      <c r="P264" s="85"/>
      <c r="Q264" s="86"/>
    </row>
    <row r="265" spans="2:17" s="62" customFormat="1" ht="15" customHeight="1">
      <c r="B265" s="53"/>
      <c r="C265" s="82"/>
      <c r="D265" s="82"/>
      <c r="E265" s="82"/>
      <c r="F265" s="83"/>
      <c r="G265" s="83"/>
      <c r="H265" s="83"/>
      <c r="I265" s="83"/>
      <c r="J265" s="83"/>
      <c r="K265" s="85"/>
      <c r="L265" s="83"/>
      <c r="M265" s="83"/>
      <c r="N265" s="83"/>
      <c r="O265" s="83"/>
      <c r="P265" s="85"/>
      <c r="Q265" s="86"/>
    </row>
    <row r="266" spans="1:17" s="42" customFormat="1" ht="17.25" customHeight="1">
      <c r="A266" s="68" t="s">
        <v>974</v>
      </c>
      <c r="B266" s="69" t="s">
        <v>975</v>
      </c>
      <c r="F266" s="41"/>
      <c r="G266" s="41"/>
      <c r="H266" s="41"/>
      <c r="I266" s="41"/>
      <c r="J266" s="41"/>
      <c r="K266" s="60"/>
      <c r="L266" s="41"/>
      <c r="M266" s="41"/>
      <c r="N266" s="41"/>
      <c r="O266" s="41"/>
      <c r="P266" s="60"/>
      <c r="Q266" s="61"/>
    </row>
    <row r="267" spans="2:17" s="42" customFormat="1" ht="15" customHeight="1">
      <c r="B267" s="41"/>
      <c r="F267" s="41"/>
      <c r="G267" s="41"/>
      <c r="H267" s="41"/>
      <c r="I267" s="41"/>
      <c r="J267" s="41"/>
      <c r="K267" s="60"/>
      <c r="L267" s="41"/>
      <c r="M267" s="41"/>
      <c r="N267" s="41"/>
      <c r="O267" s="41"/>
      <c r="P267" s="60"/>
      <c r="Q267" s="61"/>
    </row>
    <row r="268" spans="2:17" s="42" customFormat="1" ht="15" customHeight="1">
      <c r="B268" s="41"/>
      <c r="F268" s="41"/>
      <c r="G268" s="41"/>
      <c r="H268" s="41"/>
      <c r="I268" s="41"/>
      <c r="J268" s="41"/>
      <c r="K268" s="60"/>
      <c r="L268" s="41"/>
      <c r="M268" s="41"/>
      <c r="N268" s="41"/>
      <c r="O268" s="41"/>
      <c r="P268" s="60"/>
      <c r="Q268" s="61"/>
    </row>
    <row r="269" spans="1:17" s="55" customFormat="1" ht="13.5" customHeight="1">
      <c r="A269" s="55" t="s">
        <v>566</v>
      </c>
      <c r="B269" s="56" t="s">
        <v>976</v>
      </c>
      <c r="C269" s="55" t="s">
        <v>977</v>
      </c>
      <c r="D269" s="56">
        <v>387712</v>
      </c>
      <c r="E269" s="56">
        <v>403574</v>
      </c>
      <c r="F269" s="56">
        <v>251838</v>
      </c>
      <c r="G269" s="56">
        <v>80042</v>
      </c>
      <c r="H269" s="56">
        <v>51583</v>
      </c>
      <c r="I269" s="56"/>
      <c r="J269" s="56"/>
      <c r="K269" s="59">
        <f aca="true" t="shared" si="20" ref="K269:K285">SUM(F269:J269)</f>
        <v>383463</v>
      </c>
      <c r="L269" s="56">
        <v>11115</v>
      </c>
      <c r="M269" s="56">
        <v>1535</v>
      </c>
      <c r="N269" s="56"/>
      <c r="O269" s="56"/>
      <c r="P269" s="59">
        <f aca="true" t="shared" si="21" ref="P269:P285">SUM(K269:O269)</f>
        <v>396113</v>
      </c>
      <c r="Q269" s="58">
        <v>396113</v>
      </c>
    </row>
    <row r="270" spans="1:17" s="55" customFormat="1" ht="14.25" customHeight="1">
      <c r="A270" s="55" t="s">
        <v>569</v>
      </c>
      <c r="B270" s="56" t="s">
        <v>978</v>
      </c>
      <c r="C270" s="55" t="s">
        <v>979</v>
      </c>
      <c r="D270" s="56">
        <v>1460</v>
      </c>
      <c r="E270" s="56">
        <v>2171</v>
      </c>
      <c r="F270" s="56">
        <v>159</v>
      </c>
      <c r="G270" s="56">
        <v>48</v>
      </c>
      <c r="H270" s="56">
        <v>1711</v>
      </c>
      <c r="I270" s="56"/>
      <c r="J270" s="56"/>
      <c r="K270" s="59">
        <f t="shared" si="20"/>
        <v>1918</v>
      </c>
      <c r="L270" s="56"/>
      <c r="M270" s="56"/>
      <c r="N270" s="56"/>
      <c r="O270" s="56"/>
      <c r="P270" s="59">
        <f t="shared" si="21"/>
        <v>1918</v>
      </c>
      <c r="Q270" s="58">
        <v>1918</v>
      </c>
    </row>
    <row r="271" spans="1:17" s="55" customFormat="1" ht="13.5" customHeight="1">
      <c r="A271" s="55" t="s">
        <v>572</v>
      </c>
      <c r="B271" s="56" t="s">
        <v>980</v>
      </c>
      <c r="C271" s="55" t="s">
        <v>981</v>
      </c>
      <c r="D271" s="56">
        <v>1215717</v>
      </c>
      <c r="E271" s="56">
        <v>1304566</v>
      </c>
      <c r="F271" s="56">
        <v>752060</v>
      </c>
      <c r="G271" s="56">
        <v>234548</v>
      </c>
      <c r="H271" s="56">
        <v>209087</v>
      </c>
      <c r="I271" s="56"/>
      <c r="J271" s="56">
        <v>3123</v>
      </c>
      <c r="K271" s="59">
        <f t="shared" si="20"/>
        <v>1198818</v>
      </c>
      <c r="L271" s="56"/>
      <c r="M271" s="56"/>
      <c r="N271" s="56"/>
      <c r="O271" s="56"/>
      <c r="P271" s="59">
        <f t="shared" si="21"/>
        <v>1198818</v>
      </c>
      <c r="Q271" s="58">
        <v>1198818</v>
      </c>
    </row>
    <row r="272" spans="1:17" s="55" customFormat="1" ht="13.5" customHeight="1">
      <c r="A272" s="55" t="s">
        <v>575</v>
      </c>
      <c r="B272" s="56" t="s">
        <v>982</v>
      </c>
      <c r="C272" s="55" t="s">
        <v>983</v>
      </c>
      <c r="D272" s="56">
        <v>8576</v>
      </c>
      <c r="E272" s="56">
        <v>9932</v>
      </c>
      <c r="F272" s="56"/>
      <c r="G272" s="56"/>
      <c r="H272" s="56">
        <v>9932</v>
      </c>
      <c r="I272" s="56"/>
      <c r="J272" s="56"/>
      <c r="K272" s="59">
        <f t="shared" si="20"/>
        <v>9932</v>
      </c>
      <c r="L272" s="56"/>
      <c r="M272" s="56"/>
      <c r="N272" s="56"/>
      <c r="O272" s="56"/>
      <c r="P272" s="59">
        <f t="shared" si="21"/>
        <v>9932</v>
      </c>
      <c r="Q272" s="58"/>
    </row>
    <row r="273" spans="1:17" s="55" customFormat="1" ht="13.5" customHeight="1">
      <c r="A273" s="55" t="s">
        <v>578</v>
      </c>
      <c r="B273" s="56" t="s">
        <v>984</v>
      </c>
      <c r="C273" s="55" t="s">
        <v>985</v>
      </c>
      <c r="D273" s="56">
        <v>1800</v>
      </c>
      <c r="E273" s="56">
        <v>2074</v>
      </c>
      <c r="F273" s="56"/>
      <c r="G273" s="56"/>
      <c r="H273" s="56">
        <v>1955</v>
      </c>
      <c r="I273" s="56"/>
      <c r="J273" s="56"/>
      <c r="K273" s="59">
        <f t="shared" si="20"/>
        <v>1955</v>
      </c>
      <c r="L273" s="56"/>
      <c r="M273" s="56"/>
      <c r="N273" s="56"/>
      <c r="O273" s="56"/>
      <c r="P273" s="59">
        <f t="shared" si="21"/>
        <v>1955</v>
      </c>
      <c r="Q273" s="58"/>
    </row>
    <row r="274" spans="1:17" s="55" customFormat="1" ht="13.5" customHeight="1">
      <c r="A274" s="55" t="s">
        <v>581</v>
      </c>
      <c r="B274" s="56" t="s">
        <v>986</v>
      </c>
      <c r="C274" s="55" t="s">
        <v>987</v>
      </c>
      <c r="D274" s="56">
        <v>1000</v>
      </c>
      <c r="E274" s="56">
        <v>1651</v>
      </c>
      <c r="F274" s="56"/>
      <c r="G274" s="56"/>
      <c r="H274" s="56">
        <v>739</v>
      </c>
      <c r="I274" s="56"/>
      <c r="J274" s="56"/>
      <c r="K274" s="59">
        <f t="shared" si="20"/>
        <v>739</v>
      </c>
      <c r="L274" s="56"/>
      <c r="M274" s="56"/>
      <c r="N274" s="56"/>
      <c r="O274" s="56"/>
      <c r="P274" s="59">
        <f t="shared" si="21"/>
        <v>739</v>
      </c>
      <c r="Q274" s="58"/>
    </row>
    <row r="275" spans="1:17" s="55" customFormat="1" ht="13.5" customHeight="1">
      <c r="A275" s="55" t="s">
        <v>584</v>
      </c>
      <c r="B275" s="56" t="s">
        <v>988</v>
      </c>
      <c r="C275" s="55" t="s">
        <v>989</v>
      </c>
      <c r="D275" s="56">
        <v>171251</v>
      </c>
      <c r="E275" s="56">
        <v>181805</v>
      </c>
      <c r="F275" s="56">
        <v>116070</v>
      </c>
      <c r="G275" s="56">
        <v>35866</v>
      </c>
      <c r="H275" s="56">
        <v>28016</v>
      </c>
      <c r="I275" s="56"/>
      <c r="J275" s="56"/>
      <c r="K275" s="59">
        <f t="shared" si="20"/>
        <v>179952</v>
      </c>
      <c r="L275" s="56"/>
      <c r="M275" s="56"/>
      <c r="N275" s="56"/>
      <c r="O275" s="56"/>
      <c r="P275" s="59">
        <f t="shared" si="21"/>
        <v>179952</v>
      </c>
      <c r="Q275" s="58">
        <v>179952</v>
      </c>
    </row>
    <row r="276" spans="1:17" s="55" customFormat="1" ht="13.5" customHeight="1">
      <c r="A276" s="55" t="s">
        <v>587</v>
      </c>
      <c r="B276" s="56" t="s">
        <v>990</v>
      </c>
      <c r="C276" s="55" t="s">
        <v>991</v>
      </c>
      <c r="D276" s="56">
        <v>15000</v>
      </c>
      <c r="E276" s="56">
        <v>4892</v>
      </c>
      <c r="F276" s="56"/>
      <c r="G276" s="56"/>
      <c r="H276" s="56"/>
      <c r="I276" s="56"/>
      <c r="J276" s="56"/>
      <c r="K276" s="59">
        <f t="shared" si="20"/>
        <v>0</v>
      </c>
      <c r="L276" s="56"/>
      <c r="M276" s="56"/>
      <c r="N276" s="56"/>
      <c r="O276" s="56"/>
      <c r="P276" s="59">
        <f t="shared" si="21"/>
        <v>0</v>
      </c>
      <c r="Q276" s="58"/>
    </row>
    <row r="277" spans="1:17" s="55" customFormat="1" ht="13.5" customHeight="1">
      <c r="A277" s="55" t="s">
        <v>590</v>
      </c>
      <c r="B277" s="56" t="s">
        <v>992</v>
      </c>
      <c r="C277" s="55" t="s">
        <v>993</v>
      </c>
      <c r="D277" s="56"/>
      <c r="E277" s="56">
        <v>1729</v>
      </c>
      <c r="F277" s="56">
        <v>1166</v>
      </c>
      <c r="G277" s="56">
        <v>314</v>
      </c>
      <c r="H277" s="56">
        <v>249</v>
      </c>
      <c r="I277" s="56"/>
      <c r="J277" s="56"/>
      <c r="K277" s="59">
        <f t="shared" si="20"/>
        <v>1729</v>
      </c>
      <c r="L277" s="56"/>
      <c r="M277" s="56"/>
      <c r="N277" s="56"/>
      <c r="O277" s="56"/>
      <c r="P277" s="59">
        <f t="shared" si="21"/>
        <v>1729</v>
      </c>
      <c r="Q277" s="58">
        <v>1729</v>
      </c>
    </row>
    <row r="278" spans="1:17" s="55" customFormat="1" ht="13.5" customHeight="1">
      <c r="A278" s="55" t="s">
        <v>612</v>
      </c>
      <c r="B278" s="56" t="s">
        <v>994</v>
      </c>
      <c r="C278" s="55" t="s">
        <v>995</v>
      </c>
      <c r="D278" s="56"/>
      <c r="E278" s="56">
        <v>21165</v>
      </c>
      <c r="F278" s="56"/>
      <c r="G278" s="56"/>
      <c r="H278" s="56"/>
      <c r="I278" s="56"/>
      <c r="J278" s="56"/>
      <c r="K278" s="59">
        <f t="shared" si="20"/>
        <v>0</v>
      </c>
      <c r="L278" s="56"/>
      <c r="M278" s="56">
        <v>11284</v>
      </c>
      <c r="N278" s="56"/>
      <c r="O278" s="56"/>
      <c r="P278" s="59">
        <f t="shared" si="21"/>
        <v>11284</v>
      </c>
      <c r="Q278" s="58">
        <v>11284</v>
      </c>
    </row>
    <row r="279" spans="1:17" s="55" customFormat="1" ht="13.5" customHeight="1">
      <c r="A279" s="55" t="s">
        <v>615</v>
      </c>
      <c r="B279" s="56" t="s">
        <v>996</v>
      </c>
      <c r="C279" s="55" t="s">
        <v>997</v>
      </c>
      <c r="D279" s="56"/>
      <c r="E279" s="56">
        <v>54458</v>
      </c>
      <c r="F279" s="56"/>
      <c r="G279" s="56"/>
      <c r="H279" s="56">
        <v>140</v>
      </c>
      <c r="I279" s="56"/>
      <c r="J279" s="56"/>
      <c r="K279" s="59">
        <f t="shared" si="20"/>
        <v>140</v>
      </c>
      <c r="L279" s="56"/>
      <c r="M279" s="56">
        <v>54318</v>
      </c>
      <c r="N279" s="56"/>
      <c r="O279" s="56"/>
      <c r="P279" s="59">
        <f t="shared" si="21"/>
        <v>54458</v>
      </c>
      <c r="Q279" s="58">
        <v>54458</v>
      </c>
    </row>
    <row r="280" spans="1:17" s="55" customFormat="1" ht="13.5" customHeight="1">
      <c r="A280" s="55" t="s">
        <v>617</v>
      </c>
      <c r="B280" s="56" t="s">
        <v>998</v>
      </c>
      <c r="C280" s="55" t="s">
        <v>999</v>
      </c>
      <c r="D280" s="56"/>
      <c r="E280" s="56">
        <v>3058</v>
      </c>
      <c r="F280" s="56"/>
      <c r="G280" s="56"/>
      <c r="H280" s="56"/>
      <c r="I280" s="56"/>
      <c r="J280" s="56"/>
      <c r="K280" s="59">
        <f t="shared" si="20"/>
        <v>0</v>
      </c>
      <c r="L280" s="56"/>
      <c r="M280" s="56">
        <v>2424</v>
      </c>
      <c r="N280" s="56"/>
      <c r="O280" s="56"/>
      <c r="P280" s="59">
        <f t="shared" si="21"/>
        <v>2424</v>
      </c>
      <c r="Q280" s="58">
        <v>2424</v>
      </c>
    </row>
    <row r="281" spans="1:17" s="55" customFormat="1" ht="13.5" customHeight="1">
      <c r="A281" s="55" t="s">
        <v>620</v>
      </c>
      <c r="B281" s="56" t="s">
        <v>1000</v>
      </c>
      <c r="C281" s="55" t="s">
        <v>1001</v>
      </c>
      <c r="D281" s="56"/>
      <c r="E281" s="56">
        <v>337</v>
      </c>
      <c r="F281" s="56"/>
      <c r="G281" s="56"/>
      <c r="H281" s="56"/>
      <c r="I281" s="56"/>
      <c r="J281" s="56"/>
      <c r="K281" s="59">
        <f t="shared" si="20"/>
        <v>0</v>
      </c>
      <c r="L281" s="56"/>
      <c r="M281" s="56">
        <v>337</v>
      </c>
      <c r="N281" s="56"/>
      <c r="O281" s="56"/>
      <c r="P281" s="59">
        <f t="shared" si="21"/>
        <v>337</v>
      </c>
      <c r="Q281" s="58">
        <v>337</v>
      </c>
    </row>
    <row r="282" spans="1:17" s="55" customFormat="1" ht="13.5" customHeight="1">
      <c r="A282" s="55" t="s">
        <v>623</v>
      </c>
      <c r="B282" s="56" t="s">
        <v>1002</v>
      </c>
      <c r="C282" s="55" t="s">
        <v>1003</v>
      </c>
      <c r="D282" s="56">
        <v>16500</v>
      </c>
      <c r="E282" s="56">
        <v>44953</v>
      </c>
      <c r="F282" s="56"/>
      <c r="G282" s="56"/>
      <c r="H282" s="56"/>
      <c r="I282" s="56"/>
      <c r="J282" s="56"/>
      <c r="K282" s="59">
        <f t="shared" si="20"/>
        <v>0</v>
      </c>
      <c r="L282" s="56">
        <v>40757</v>
      </c>
      <c r="M282" s="56"/>
      <c r="N282" s="56"/>
      <c r="O282" s="56"/>
      <c r="P282" s="59">
        <f t="shared" si="21"/>
        <v>40757</v>
      </c>
      <c r="Q282" s="58">
        <v>40757</v>
      </c>
    </row>
    <row r="283" spans="1:17" s="55" customFormat="1" ht="13.5" customHeight="1">
      <c r="A283" s="55" t="s">
        <v>626</v>
      </c>
      <c r="B283" s="56" t="s">
        <v>1004</v>
      </c>
      <c r="C283" s="55" t="s">
        <v>1005</v>
      </c>
      <c r="D283" s="56">
        <v>2000</v>
      </c>
      <c r="E283" s="56">
        <v>14336</v>
      </c>
      <c r="F283" s="56"/>
      <c r="G283" s="56"/>
      <c r="H283" s="56"/>
      <c r="I283" s="56"/>
      <c r="J283" s="56"/>
      <c r="K283" s="59">
        <f t="shared" si="20"/>
        <v>0</v>
      </c>
      <c r="L283" s="56">
        <v>8942</v>
      </c>
      <c r="M283" s="56"/>
      <c r="N283" s="56"/>
      <c r="O283" s="56"/>
      <c r="P283" s="59">
        <f t="shared" si="21"/>
        <v>8942</v>
      </c>
      <c r="Q283" s="58">
        <v>8942</v>
      </c>
    </row>
    <row r="284" spans="1:17" s="55" customFormat="1" ht="13.5" customHeight="1">
      <c r="A284" s="55" t="s">
        <v>629</v>
      </c>
      <c r="B284" s="56" t="s">
        <v>1006</v>
      </c>
      <c r="C284" s="55" t="s">
        <v>1007</v>
      </c>
      <c r="D284" s="56"/>
      <c r="E284" s="56">
        <v>5269</v>
      </c>
      <c r="F284" s="56"/>
      <c r="G284" s="56"/>
      <c r="H284" s="56"/>
      <c r="I284" s="56"/>
      <c r="J284" s="56"/>
      <c r="K284" s="59">
        <f t="shared" si="20"/>
        <v>0</v>
      </c>
      <c r="L284" s="56">
        <v>5269</v>
      </c>
      <c r="M284" s="56"/>
      <c r="N284" s="56"/>
      <c r="O284" s="56"/>
      <c r="P284" s="59">
        <f t="shared" si="21"/>
        <v>5269</v>
      </c>
      <c r="Q284" s="58">
        <v>5269</v>
      </c>
    </row>
    <row r="285" spans="1:17" s="55" customFormat="1" ht="13.5" customHeight="1">
      <c r="A285" s="55" t="s">
        <v>632</v>
      </c>
      <c r="B285" s="56" t="s">
        <v>1008</v>
      </c>
      <c r="C285" s="55" t="s">
        <v>1009</v>
      </c>
      <c r="D285" s="56"/>
      <c r="E285" s="56">
        <v>143</v>
      </c>
      <c r="F285" s="56"/>
      <c r="G285" s="56"/>
      <c r="H285" s="56"/>
      <c r="I285" s="56"/>
      <c r="J285" s="56"/>
      <c r="K285" s="59">
        <f t="shared" si="20"/>
        <v>0</v>
      </c>
      <c r="L285" s="56">
        <v>143</v>
      </c>
      <c r="M285" s="56"/>
      <c r="N285" s="56"/>
      <c r="O285" s="56"/>
      <c r="P285" s="59">
        <f t="shared" si="21"/>
        <v>143</v>
      </c>
      <c r="Q285" s="58">
        <v>143</v>
      </c>
    </row>
    <row r="286" spans="1:17" s="55" customFormat="1" ht="27.75" customHeight="1">
      <c r="A286" s="55" t="s">
        <v>634</v>
      </c>
      <c r="B286" s="56" t="s">
        <v>1010</v>
      </c>
      <c r="C286" s="55" t="s">
        <v>1011</v>
      </c>
      <c r="D286" s="56"/>
      <c r="E286" s="56">
        <v>2800</v>
      </c>
      <c r="F286" s="56"/>
      <c r="G286" s="56"/>
      <c r="H286" s="56"/>
      <c r="I286" s="56"/>
      <c r="J286" s="56"/>
      <c r="K286" s="59"/>
      <c r="L286" s="56"/>
      <c r="M286" s="56"/>
      <c r="N286" s="56"/>
      <c r="O286" s="56"/>
      <c r="P286" s="59"/>
      <c r="Q286" s="58"/>
    </row>
    <row r="287" spans="1:17" s="55" customFormat="1" ht="13.5" customHeight="1">
      <c r="A287" s="55" t="s">
        <v>637</v>
      </c>
      <c r="B287" s="56" t="s">
        <v>1012</v>
      </c>
      <c r="C287" s="55" t="s">
        <v>1013</v>
      </c>
      <c r="D287" s="56">
        <v>5200</v>
      </c>
      <c r="E287" s="56">
        <v>6996</v>
      </c>
      <c r="F287" s="56">
        <v>3873</v>
      </c>
      <c r="G287" s="56">
        <v>1283</v>
      </c>
      <c r="H287" s="56">
        <v>945</v>
      </c>
      <c r="I287" s="56"/>
      <c r="J287" s="56"/>
      <c r="K287" s="59">
        <f aca="true" t="shared" si="22" ref="K287:K294">SUM(F287:J287)</f>
        <v>6101</v>
      </c>
      <c r="L287" s="56"/>
      <c r="M287" s="56"/>
      <c r="N287" s="56"/>
      <c r="O287" s="56"/>
      <c r="P287" s="59">
        <f aca="true" t="shared" si="23" ref="P287:P294">SUM(K287:O287)</f>
        <v>6101</v>
      </c>
      <c r="Q287" s="58"/>
    </row>
    <row r="288" spans="1:17" s="55" customFormat="1" ht="13.5" customHeight="1">
      <c r="A288" s="55" t="s">
        <v>640</v>
      </c>
      <c r="B288" s="56" t="s">
        <v>1014</v>
      </c>
      <c r="C288" s="55" t="s">
        <v>1015</v>
      </c>
      <c r="D288" s="56">
        <v>3164</v>
      </c>
      <c r="E288" s="56">
        <v>3375</v>
      </c>
      <c r="F288" s="56">
        <v>1505</v>
      </c>
      <c r="G288" s="56">
        <v>617</v>
      </c>
      <c r="H288" s="56">
        <v>1188</v>
      </c>
      <c r="I288" s="56"/>
      <c r="J288" s="56"/>
      <c r="K288" s="59">
        <f t="shared" si="22"/>
        <v>3310</v>
      </c>
      <c r="L288" s="56"/>
      <c r="M288" s="56"/>
      <c r="N288" s="56"/>
      <c r="O288" s="56"/>
      <c r="P288" s="59">
        <f t="shared" si="23"/>
        <v>3310</v>
      </c>
      <c r="Q288" s="58"/>
    </row>
    <row r="289" spans="1:17" s="55" customFormat="1" ht="13.5" customHeight="1">
      <c r="A289" s="55" t="s">
        <v>643</v>
      </c>
      <c r="B289" s="56" t="s">
        <v>1016</v>
      </c>
      <c r="C289" s="55" t="s">
        <v>1017</v>
      </c>
      <c r="D289" s="56">
        <v>3194</v>
      </c>
      <c r="E289" s="56">
        <v>4399</v>
      </c>
      <c r="F289" s="56">
        <v>1840</v>
      </c>
      <c r="G289" s="56">
        <v>582</v>
      </c>
      <c r="H289" s="56">
        <v>681</v>
      </c>
      <c r="I289" s="56"/>
      <c r="J289" s="56">
        <v>70</v>
      </c>
      <c r="K289" s="59">
        <f t="shared" si="22"/>
        <v>3173</v>
      </c>
      <c r="L289" s="56"/>
      <c r="M289" s="56"/>
      <c r="N289" s="56"/>
      <c r="O289" s="56"/>
      <c r="P289" s="59">
        <f t="shared" si="23"/>
        <v>3173</v>
      </c>
      <c r="Q289" s="58"/>
    </row>
    <row r="290" spans="1:17" s="55" customFormat="1" ht="13.5" customHeight="1">
      <c r="A290" s="55" t="s">
        <v>646</v>
      </c>
      <c r="B290" s="56" t="s">
        <v>1018</v>
      </c>
      <c r="C290" s="55" t="s">
        <v>1019</v>
      </c>
      <c r="D290" s="56">
        <v>2200</v>
      </c>
      <c r="E290" s="56">
        <v>2200</v>
      </c>
      <c r="F290" s="56"/>
      <c r="G290" s="56"/>
      <c r="H290" s="56"/>
      <c r="I290" s="56"/>
      <c r="J290" s="56">
        <v>2200</v>
      </c>
      <c r="K290" s="59">
        <f t="shared" si="22"/>
        <v>2200</v>
      </c>
      <c r="L290" s="56"/>
      <c r="M290" s="56"/>
      <c r="N290" s="56"/>
      <c r="O290" s="56"/>
      <c r="P290" s="59">
        <f t="shared" si="23"/>
        <v>2200</v>
      </c>
      <c r="Q290" s="58"/>
    </row>
    <row r="291" spans="1:17" s="55" customFormat="1" ht="13.5" customHeight="1">
      <c r="A291" s="55" t="s">
        <v>649</v>
      </c>
      <c r="B291" s="56" t="s">
        <v>1020</v>
      </c>
      <c r="C291" s="55" t="s">
        <v>1021</v>
      </c>
      <c r="D291" s="56"/>
      <c r="E291" s="56">
        <v>200</v>
      </c>
      <c r="F291" s="56"/>
      <c r="G291" s="56"/>
      <c r="H291" s="56"/>
      <c r="I291" s="56"/>
      <c r="J291" s="56">
        <v>100</v>
      </c>
      <c r="K291" s="59">
        <f t="shared" si="22"/>
        <v>100</v>
      </c>
      <c r="L291" s="56"/>
      <c r="M291" s="56"/>
      <c r="N291" s="56"/>
      <c r="O291" s="56"/>
      <c r="P291" s="59">
        <f t="shared" si="23"/>
        <v>100</v>
      </c>
      <c r="Q291" s="58"/>
    </row>
    <row r="292" spans="1:17" s="55" customFormat="1" ht="13.5" customHeight="1">
      <c r="A292" s="55" t="s">
        <v>652</v>
      </c>
      <c r="B292" s="56" t="s">
        <v>1022</v>
      </c>
      <c r="C292" s="55" t="s">
        <v>1023</v>
      </c>
      <c r="D292" s="56"/>
      <c r="E292" s="56">
        <v>3000</v>
      </c>
      <c r="F292" s="56"/>
      <c r="G292" s="56"/>
      <c r="H292" s="56"/>
      <c r="I292" s="56"/>
      <c r="J292" s="56">
        <v>3000</v>
      </c>
      <c r="K292" s="59">
        <f t="shared" si="22"/>
        <v>3000</v>
      </c>
      <c r="L292" s="56"/>
      <c r="M292" s="56"/>
      <c r="N292" s="56"/>
      <c r="O292" s="56"/>
      <c r="P292" s="59">
        <f t="shared" si="23"/>
        <v>3000</v>
      </c>
      <c r="Q292" s="58"/>
    </row>
    <row r="293" spans="1:17" s="55" customFormat="1" ht="13.5" customHeight="1">
      <c r="A293" s="55" t="s">
        <v>655</v>
      </c>
      <c r="B293" s="56" t="s">
        <v>1024</v>
      </c>
      <c r="C293" s="55" t="s">
        <v>1025</v>
      </c>
      <c r="D293" s="56"/>
      <c r="E293" s="56">
        <v>2000</v>
      </c>
      <c r="F293" s="56"/>
      <c r="G293" s="56"/>
      <c r="H293" s="56"/>
      <c r="I293" s="56"/>
      <c r="J293" s="56"/>
      <c r="K293" s="59">
        <f t="shared" si="22"/>
        <v>0</v>
      </c>
      <c r="L293" s="56"/>
      <c r="M293" s="56"/>
      <c r="N293" s="56">
        <v>2000</v>
      </c>
      <c r="O293" s="56"/>
      <c r="P293" s="59">
        <f t="shared" si="23"/>
        <v>2000</v>
      </c>
      <c r="Q293" s="58"/>
    </row>
    <row r="294" spans="1:17" s="55" customFormat="1" ht="13.5" customHeight="1">
      <c r="A294" s="55" t="s">
        <v>658</v>
      </c>
      <c r="B294" s="56" t="s">
        <v>1026</v>
      </c>
      <c r="C294" s="55" t="s">
        <v>1027</v>
      </c>
      <c r="D294" s="56"/>
      <c r="E294" s="56">
        <v>500</v>
      </c>
      <c r="F294" s="56"/>
      <c r="G294" s="56"/>
      <c r="H294" s="56"/>
      <c r="I294" s="56"/>
      <c r="J294" s="56"/>
      <c r="K294" s="59">
        <f t="shared" si="22"/>
        <v>0</v>
      </c>
      <c r="L294" s="56"/>
      <c r="M294" s="56"/>
      <c r="N294" s="56">
        <v>500</v>
      </c>
      <c r="O294" s="56"/>
      <c r="P294" s="59">
        <f t="shared" si="23"/>
        <v>500</v>
      </c>
      <c r="Q294" s="58"/>
    </row>
    <row r="295" spans="2:17" s="55" customFormat="1" ht="13.5" customHeight="1">
      <c r="B295" s="56"/>
      <c r="D295" s="56"/>
      <c r="E295" s="56"/>
      <c r="F295" s="56"/>
      <c r="G295" s="56"/>
      <c r="H295" s="56"/>
      <c r="I295" s="56"/>
      <c r="J295" s="56"/>
      <c r="K295" s="59"/>
      <c r="L295" s="56"/>
      <c r="M295" s="56"/>
      <c r="N295" s="56"/>
      <c r="O295" s="56"/>
      <c r="P295" s="59"/>
      <c r="Q295" s="58"/>
    </row>
    <row r="296" spans="2:17" s="55" customFormat="1" ht="13.5" customHeight="1">
      <c r="B296" s="56"/>
      <c r="D296" s="56"/>
      <c r="E296" s="56"/>
      <c r="F296" s="56"/>
      <c r="G296" s="56"/>
      <c r="H296" s="56"/>
      <c r="I296" s="56"/>
      <c r="J296" s="56"/>
      <c r="K296" s="59"/>
      <c r="L296" s="56"/>
      <c r="M296" s="56"/>
      <c r="N296" s="56"/>
      <c r="O296" s="56"/>
      <c r="P296" s="59"/>
      <c r="Q296" s="58"/>
    </row>
    <row r="297" spans="2:17" s="55" customFormat="1" ht="13.5" customHeight="1">
      <c r="B297" s="56"/>
      <c r="D297" s="56"/>
      <c r="E297" s="56"/>
      <c r="F297" s="56"/>
      <c r="G297" s="56"/>
      <c r="H297" s="56"/>
      <c r="I297" s="56"/>
      <c r="J297" s="56"/>
      <c r="K297" s="59"/>
      <c r="L297" s="56"/>
      <c r="M297" s="56"/>
      <c r="N297" s="56"/>
      <c r="O297" s="56"/>
      <c r="P297" s="59"/>
      <c r="Q297" s="58"/>
    </row>
    <row r="298" spans="2:17" s="55" customFormat="1" ht="13.5" customHeight="1">
      <c r="B298" s="56"/>
      <c r="D298" s="56"/>
      <c r="E298" s="56"/>
      <c r="F298" s="56"/>
      <c r="G298" s="56"/>
      <c r="H298" s="56"/>
      <c r="I298" s="56"/>
      <c r="J298" s="56"/>
      <c r="K298" s="59"/>
      <c r="L298" s="56"/>
      <c r="M298" s="56"/>
      <c r="N298" s="56"/>
      <c r="O298" s="56"/>
      <c r="P298" s="59"/>
      <c r="Q298" s="58"/>
    </row>
    <row r="299" spans="2:17" s="42" customFormat="1" ht="13.5" customHeight="1" thickBot="1">
      <c r="B299" s="41"/>
      <c r="D299" s="41"/>
      <c r="E299" s="41"/>
      <c r="F299" s="41"/>
      <c r="G299" s="41"/>
      <c r="H299" s="41"/>
      <c r="I299" s="41"/>
      <c r="J299" s="41"/>
      <c r="K299" s="43"/>
      <c r="L299" s="41"/>
      <c r="M299" s="41"/>
      <c r="N299" s="41"/>
      <c r="O299" s="41"/>
      <c r="P299" s="60"/>
      <c r="Q299" s="61"/>
    </row>
    <row r="300" spans="2:17" s="62" customFormat="1" ht="18" customHeight="1" thickBot="1">
      <c r="B300" s="63" t="s">
        <v>1028</v>
      </c>
      <c r="C300" s="64"/>
      <c r="D300" s="65">
        <f aca="true" t="shared" si="24" ref="D300:Q300">SUM(D269:D299)</f>
        <v>1834774</v>
      </c>
      <c r="E300" s="65">
        <f t="shared" si="24"/>
        <v>2081583</v>
      </c>
      <c r="F300" s="65">
        <f t="shared" si="24"/>
        <v>1128511</v>
      </c>
      <c r="G300" s="65">
        <f t="shared" si="24"/>
        <v>353300</v>
      </c>
      <c r="H300" s="65">
        <f t="shared" si="24"/>
        <v>306226</v>
      </c>
      <c r="I300" s="65">
        <f t="shared" si="24"/>
        <v>0</v>
      </c>
      <c r="J300" s="65">
        <f t="shared" si="24"/>
        <v>8493</v>
      </c>
      <c r="K300" s="66">
        <f t="shared" si="24"/>
        <v>1796530</v>
      </c>
      <c r="L300" s="65">
        <f t="shared" si="24"/>
        <v>66226</v>
      </c>
      <c r="M300" s="66">
        <f t="shared" si="24"/>
        <v>69898</v>
      </c>
      <c r="N300" s="66">
        <f t="shared" si="24"/>
        <v>2500</v>
      </c>
      <c r="O300" s="66">
        <f t="shared" si="24"/>
        <v>0</v>
      </c>
      <c r="P300" s="66">
        <f t="shared" si="24"/>
        <v>1935154</v>
      </c>
      <c r="Q300" s="91">
        <f t="shared" si="24"/>
        <v>1902144</v>
      </c>
    </row>
    <row r="301" spans="2:17" s="42" customFormat="1" ht="13.5" customHeight="1">
      <c r="B301" s="41"/>
      <c r="F301" s="41"/>
      <c r="G301" s="41"/>
      <c r="H301" s="41"/>
      <c r="I301" s="41"/>
      <c r="J301" s="41"/>
      <c r="K301" s="43"/>
      <c r="L301" s="41"/>
      <c r="M301" s="41"/>
      <c r="N301" s="41"/>
      <c r="O301" s="41"/>
      <c r="P301" s="60"/>
      <c r="Q301" s="61"/>
    </row>
    <row r="302" spans="2:17" s="42" customFormat="1" ht="99.75" customHeight="1">
      <c r="B302" s="41"/>
      <c r="F302" s="41"/>
      <c r="G302" s="41"/>
      <c r="H302" s="41"/>
      <c r="I302" s="41"/>
      <c r="J302" s="41"/>
      <c r="K302" s="43"/>
      <c r="L302" s="41"/>
      <c r="M302" s="41"/>
      <c r="N302" s="41"/>
      <c r="O302" s="41"/>
      <c r="P302" s="60"/>
      <c r="Q302" s="61"/>
    </row>
    <row r="303" spans="2:17" s="42" customFormat="1" ht="27" customHeight="1">
      <c r="B303" s="41"/>
      <c r="F303" s="41"/>
      <c r="G303" s="41"/>
      <c r="H303" s="41"/>
      <c r="I303" s="41"/>
      <c r="J303" s="41"/>
      <c r="K303" s="43"/>
      <c r="L303" s="41"/>
      <c r="M303" s="41"/>
      <c r="N303" s="41"/>
      <c r="O303" s="41"/>
      <c r="P303" s="60"/>
      <c r="Q303" s="61"/>
    </row>
    <row r="304" spans="1:17" s="42" customFormat="1" ht="18" customHeight="1">
      <c r="A304" s="100" t="s">
        <v>1029</v>
      </c>
      <c r="B304" s="69" t="s">
        <v>1030</v>
      </c>
      <c r="F304" s="41"/>
      <c r="G304" s="41"/>
      <c r="H304" s="41"/>
      <c r="I304" s="41"/>
      <c r="J304" s="41"/>
      <c r="K304" s="43"/>
      <c r="L304" s="41"/>
      <c r="M304" s="41"/>
      <c r="N304" s="41"/>
      <c r="O304" s="41"/>
      <c r="P304" s="60"/>
      <c r="Q304" s="61"/>
    </row>
    <row r="305" spans="2:17" s="42" customFormat="1" ht="13.5" customHeight="1">
      <c r="B305" s="41"/>
      <c r="F305" s="41"/>
      <c r="G305" s="41"/>
      <c r="H305" s="41"/>
      <c r="I305" s="41"/>
      <c r="J305" s="41"/>
      <c r="K305" s="43"/>
      <c r="L305" s="41"/>
      <c r="M305" s="41"/>
      <c r="N305" s="41"/>
      <c r="O305" s="41"/>
      <c r="P305" s="60"/>
      <c r="Q305" s="61"/>
    </row>
    <row r="306" spans="1:17" s="42" customFormat="1" ht="15" customHeight="1">
      <c r="A306" s="42" t="s">
        <v>566</v>
      </c>
      <c r="B306" s="41" t="s">
        <v>1031</v>
      </c>
      <c r="C306" s="42" t="s">
        <v>1032</v>
      </c>
      <c r="D306" s="44"/>
      <c r="E306" s="44">
        <v>19196</v>
      </c>
      <c r="F306" s="41"/>
      <c r="G306" s="41"/>
      <c r="H306" s="41">
        <v>79</v>
      </c>
      <c r="I306" s="41"/>
      <c r="J306" s="41"/>
      <c r="K306" s="43">
        <f aca="true" t="shared" si="25" ref="K306:K323">SUM(F306:J306)</f>
        <v>79</v>
      </c>
      <c r="L306" s="41"/>
      <c r="M306" s="41"/>
      <c r="N306" s="41"/>
      <c r="O306" s="41"/>
      <c r="P306" s="60">
        <f aca="true" t="shared" si="26" ref="P306:P323">SUM(K306:O306)</f>
        <v>79</v>
      </c>
      <c r="Q306" s="61"/>
    </row>
    <row r="307" spans="1:17" s="55" customFormat="1" ht="13.5" customHeight="1">
      <c r="A307" s="101" t="s">
        <v>569</v>
      </c>
      <c r="B307" s="56" t="s">
        <v>1033</v>
      </c>
      <c r="C307" s="55" t="s">
        <v>1034</v>
      </c>
      <c r="D307" s="87">
        <v>125023</v>
      </c>
      <c r="E307" s="87">
        <v>125342</v>
      </c>
      <c r="F307" s="56">
        <v>273</v>
      </c>
      <c r="G307" s="56">
        <v>20</v>
      </c>
      <c r="H307" s="56">
        <v>119633</v>
      </c>
      <c r="I307" s="56"/>
      <c r="J307" s="56"/>
      <c r="K307" s="59">
        <f t="shared" si="25"/>
        <v>119926</v>
      </c>
      <c r="L307" s="56"/>
      <c r="M307" s="56"/>
      <c r="N307" s="56"/>
      <c r="O307" s="56"/>
      <c r="P307" s="59">
        <f t="shared" si="26"/>
        <v>119926</v>
      </c>
      <c r="Q307" s="58">
        <v>114697</v>
      </c>
    </row>
    <row r="308" spans="1:17" s="55" customFormat="1" ht="13.5" customHeight="1">
      <c r="A308" s="42" t="s">
        <v>572</v>
      </c>
      <c r="B308" s="56" t="s">
        <v>1035</v>
      </c>
      <c r="C308" s="55" t="s">
        <v>1036</v>
      </c>
      <c r="D308" s="87">
        <v>97626</v>
      </c>
      <c r="E308" s="87">
        <v>103268</v>
      </c>
      <c r="F308" s="56"/>
      <c r="G308" s="56"/>
      <c r="H308" s="56">
        <v>98748</v>
      </c>
      <c r="I308" s="56"/>
      <c r="J308" s="56"/>
      <c r="K308" s="59">
        <f t="shared" si="25"/>
        <v>98748</v>
      </c>
      <c r="L308" s="56"/>
      <c r="M308" s="56"/>
      <c r="N308" s="56"/>
      <c r="O308" s="56"/>
      <c r="P308" s="59">
        <f t="shared" si="26"/>
        <v>98748</v>
      </c>
      <c r="Q308" s="58">
        <v>98748</v>
      </c>
    </row>
    <row r="309" spans="1:17" s="55" customFormat="1" ht="13.5" customHeight="1">
      <c r="A309" s="101" t="s">
        <v>575</v>
      </c>
      <c r="B309" s="56" t="s">
        <v>1037</v>
      </c>
      <c r="C309" s="55" t="s">
        <v>1038</v>
      </c>
      <c r="D309" s="87">
        <v>31500</v>
      </c>
      <c r="E309" s="87">
        <v>40170</v>
      </c>
      <c r="F309" s="56"/>
      <c r="G309" s="56"/>
      <c r="H309" s="56">
        <v>36512</v>
      </c>
      <c r="I309" s="56"/>
      <c r="J309" s="56"/>
      <c r="K309" s="59">
        <f t="shared" si="25"/>
        <v>36512</v>
      </c>
      <c r="L309" s="56"/>
      <c r="M309" s="56"/>
      <c r="N309" s="56"/>
      <c r="O309" s="56"/>
      <c r="P309" s="59">
        <f t="shared" si="26"/>
        <v>36512</v>
      </c>
      <c r="Q309" s="58">
        <v>36512</v>
      </c>
    </row>
    <row r="310" spans="1:17" s="55" customFormat="1" ht="13.5" customHeight="1">
      <c r="A310" s="42" t="s">
        <v>578</v>
      </c>
      <c r="B310" s="56" t="s">
        <v>1039</v>
      </c>
      <c r="C310" s="55" t="s">
        <v>1040</v>
      </c>
      <c r="D310" s="87">
        <v>2200</v>
      </c>
      <c r="E310" s="87">
        <v>1579</v>
      </c>
      <c r="F310" s="56"/>
      <c r="G310" s="56"/>
      <c r="H310" s="56">
        <v>1579</v>
      </c>
      <c r="I310" s="56"/>
      <c r="J310" s="56"/>
      <c r="K310" s="59">
        <f t="shared" si="25"/>
        <v>1579</v>
      </c>
      <c r="L310" s="56"/>
      <c r="M310" s="56"/>
      <c r="N310" s="56"/>
      <c r="O310" s="56"/>
      <c r="P310" s="59">
        <f t="shared" si="26"/>
        <v>1579</v>
      </c>
      <c r="Q310" s="58">
        <v>1579</v>
      </c>
    </row>
    <row r="311" spans="1:17" s="55" customFormat="1" ht="13.5" customHeight="1">
      <c r="A311" s="101" t="s">
        <v>581</v>
      </c>
      <c r="B311" s="56" t="s">
        <v>1041</v>
      </c>
      <c r="C311" s="55" t="s">
        <v>1042</v>
      </c>
      <c r="D311" s="87">
        <v>116000</v>
      </c>
      <c r="E311" s="87">
        <v>121500</v>
      </c>
      <c r="F311" s="56"/>
      <c r="G311" s="56"/>
      <c r="H311" s="56">
        <v>120019</v>
      </c>
      <c r="I311" s="56"/>
      <c r="J311" s="56"/>
      <c r="K311" s="59">
        <f t="shared" si="25"/>
        <v>120019</v>
      </c>
      <c r="L311" s="56"/>
      <c r="M311" s="56"/>
      <c r="N311" s="56"/>
      <c r="O311" s="56"/>
      <c r="P311" s="59">
        <f t="shared" si="26"/>
        <v>120019</v>
      </c>
      <c r="Q311" s="58">
        <v>120019</v>
      </c>
    </row>
    <row r="312" spans="1:17" s="55" customFormat="1" ht="13.5" customHeight="1">
      <c r="A312" s="42" t="s">
        <v>584</v>
      </c>
      <c r="B312" s="56" t="s">
        <v>1043</v>
      </c>
      <c r="C312" s="55" t="s">
        <v>1044</v>
      </c>
      <c r="D312" s="87">
        <v>5100</v>
      </c>
      <c r="E312" s="87">
        <v>9590</v>
      </c>
      <c r="F312" s="56"/>
      <c r="G312" s="56"/>
      <c r="H312" s="56">
        <v>8268</v>
      </c>
      <c r="I312" s="56"/>
      <c r="J312" s="56"/>
      <c r="K312" s="59">
        <f t="shared" si="25"/>
        <v>8268</v>
      </c>
      <c r="L312" s="56"/>
      <c r="M312" s="56"/>
      <c r="N312" s="56"/>
      <c r="O312" s="56"/>
      <c r="P312" s="59">
        <f t="shared" si="26"/>
        <v>8268</v>
      </c>
      <c r="Q312" s="58">
        <v>8268</v>
      </c>
    </row>
    <row r="313" spans="1:17" s="55" customFormat="1" ht="13.5" customHeight="1">
      <c r="A313" s="101" t="s">
        <v>587</v>
      </c>
      <c r="B313" s="56" t="s">
        <v>1045</v>
      </c>
      <c r="C313" s="55" t="s">
        <v>1046</v>
      </c>
      <c r="D313" s="87">
        <v>37801</v>
      </c>
      <c r="E313" s="87">
        <v>97392</v>
      </c>
      <c r="F313" s="56"/>
      <c r="G313" s="56"/>
      <c r="H313" s="56">
        <v>75952</v>
      </c>
      <c r="I313" s="56"/>
      <c r="J313" s="56"/>
      <c r="K313" s="59">
        <f t="shared" si="25"/>
        <v>75952</v>
      </c>
      <c r="L313" s="56"/>
      <c r="M313" s="56"/>
      <c r="N313" s="56"/>
      <c r="O313" s="56"/>
      <c r="P313" s="59">
        <f t="shared" si="26"/>
        <v>75952</v>
      </c>
      <c r="Q313" s="58">
        <v>75952</v>
      </c>
    </row>
    <row r="314" spans="1:17" s="55" customFormat="1" ht="13.5" customHeight="1">
      <c r="A314" s="42" t="s">
        <v>590</v>
      </c>
      <c r="B314" s="56" t="s">
        <v>1047</v>
      </c>
      <c r="C314" s="55" t="s">
        <v>1048</v>
      </c>
      <c r="D314" s="87">
        <v>550</v>
      </c>
      <c r="E314" s="87">
        <v>563</v>
      </c>
      <c r="F314" s="56">
        <v>114</v>
      </c>
      <c r="G314" s="56">
        <v>45</v>
      </c>
      <c r="H314" s="56">
        <v>397</v>
      </c>
      <c r="I314" s="56"/>
      <c r="J314" s="56"/>
      <c r="K314" s="59">
        <f t="shared" si="25"/>
        <v>556</v>
      </c>
      <c r="L314" s="56"/>
      <c r="M314" s="56"/>
      <c r="N314" s="56"/>
      <c r="O314" s="56"/>
      <c r="P314" s="59">
        <f t="shared" si="26"/>
        <v>556</v>
      </c>
      <c r="Q314" s="58">
        <v>556</v>
      </c>
    </row>
    <row r="315" spans="1:17" s="55" customFormat="1" ht="13.5" customHeight="1">
      <c r="A315" s="101" t="s">
        <v>612</v>
      </c>
      <c r="B315" s="56" t="s">
        <v>1049</v>
      </c>
      <c r="C315" s="55" t="s">
        <v>1050</v>
      </c>
      <c r="D315" s="87">
        <v>45816</v>
      </c>
      <c r="E315" s="87">
        <v>46006</v>
      </c>
      <c r="F315" s="56">
        <v>29385</v>
      </c>
      <c r="G315" s="56">
        <v>9131</v>
      </c>
      <c r="H315" s="56">
        <v>6807</v>
      </c>
      <c r="I315" s="56"/>
      <c r="J315" s="56"/>
      <c r="K315" s="59">
        <f t="shared" si="25"/>
        <v>45323</v>
      </c>
      <c r="L315" s="56"/>
      <c r="M315" s="56"/>
      <c r="N315" s="56"/>
      <c r="O315" s="56"/>
      <c r="P315" s="59">
        <f t="shared" si="26"/>
        <v>45323</v>
      </c>
      <c r="Q315" s="58">
        <v>45323</v>
      </c>
    </row>
    <row r="316" spans="1:17" s="55" customFormat="1" ht="13.5" customHeight="1">
      <c r="A316" s="42" t="s">
        <v>615</v>
      </c>
      <c r="B316" s="56" t="s">
        <v>1051</v>
      </c>
      <c r="C316" s="55" t="s">
        <v>1052</v>
      </c>
      <c r="D316" s="87">
        <v>11773</v>
      </c>
      <c r="E316" s="87">
        <v>12314</v>
      </c>
      <c r="F316" s="56">
        <v>2219</v>
      </c>
      <c r="G316" s="56">
        <v>720</v>
      </c>
      <c r="H316" s="56">
        <v>7099</v>
      </c>
      <c r="I316" s="56"/>
      <c r="J316" s="56"/>
      <c r="K316" s="59">
        <f t="shared" si="25"/>
        <v>10038</v>
      </c>
      <c r="L316" s="56"/>
      <c r="M316" s="56"/>
      <c r="N316" s="56"/>
      <c r="O316" s="56"/>
      <c r="P316" s="59">
        <f t="shared" si="26"/>
        <v>10038</v>
      </c>
      <c r="Q316" s="58">
        <v>10038</v>
      </c>
    </row>
    <row r="317" spans="1:17" s="55" customFormat="1" ht="13.5" customHeight="1">
      <c r="A317" s="101" t="s">
        <v>617</v>
      </c>
      <c r="B317" s="56" t="s">
        <v>1053</v>
      </c>
      <c r="C317" s="55" t="s">
        <v>1054</v>
      </c>
      <c r="D317" s="87">
        <v>21256</v>
      </c>
      <c r="E317" s="87">
        <v>23384</v>
      </c>
      <c r="F317" s="56">
        <v>15245</v>
      </c>
      <c r="G317" s="56">
        <v>5761</v>
      </c>
      <c r="H317" s="56">
        <v>1004</v>
      </c>
      <c r="I317" s="56"/>
      <c r="J317" s="56"/>
      <c r="K317" s="59">
        <f t="shared" si="25"/>
        <v>22010</v>
      </c>
      <c r="L317" s="56"/>
      <c r="M317" s="56"/>
      <c r="N317" s="56"/>
      <c r="O317" s="56"/>
      <c r="P317" s="59">
        <f t="shared" si="26"/>
        <v>22010</v>
      </c>
      <c r="Q317" s="58">
        <v>22010</v>
      </c>
    </row>
    <row r="318" spans="1:17" s="55" customFormat="1" ht="13.5" customHeight="1">
      <c r="A318" s="42" t="s">
        <v>620</v>
      </c>
      <c r="B318" s="56" t="s">
        <v>1055</v>
      </c>
      <c r="C318" s="55" t="s">
        <v>1056</v>
      </c>
      <c r="D318" s="87">
        <v>900</v>
      </c>
      <c r="E318" s="87">
        <v>900</v>
      </c>
      <c r="F318" s="56">
        <v>183</v>
      </c>
      <c r="G318" s="56">
        <v>52</v>
      </c>
      <c r="H318" s="56">
        <v>104</v>
      </c>
      <c r="I318" s="56"/>
      <c r="J318" s="56"/>
      <c r="K318" s="59">
        <f t="shared" si="25"/>
        <v>339</v>
      </c>
      <c r="L318" s="56"/>
      <c r="M318" s="56"/>
      <c r="N318" s="56"/>
      <c r="O318" s="56"/>
      <c r="P318" s="59">
        <f t="shared" si="26"/>
        <v>339</v>
      </c>
      <c r="Q318" s="58">
        <v>339</v>
      </c>
    </row>
    <row r="319" spans="1:17" s="55" customFormat="1" ht="13.5" customHeight="1">
      <c r="A319" s="101" t="s">
        <v>623</v>
      </c>
      <c r="B319" s="56" t="s">
        <v>1057</v>
      </c>
      <c r="C319" s="55" t="s">
        <v>1058</v>
      </c>
      <c r="D319" s="87">
        <v>370</v>
      </c>
      <c r="E319" s="87">
        <v>430</v>
      </c>
      <c r="F319" s="56">
        <v>7</v>
      </c>
      <c r="G319" s="56">
        <v>2</v>
      </c>
      <c r="H319" s="56">
        <v>358</v>
      </c>
      <c r="I319" s="56"/>
      <c r="J319" s="56"/>
      <c r="K319" s="59">
        <f t="shared" si="25"/>
        <v>367</v>
      </c>
      <c r="L319" s="56"/>
      <c r="M319" s="56"/>
      <c r="N319" s="56"/>
      <c r="O319" s="56"/>
      <c r="P319" s="59">
        <f t="shared" si="26"/>
        <v>367</v>
      </c>
      <c r="Q319" s="58"/>
    </row>
    <row r="320" spans="1:17" s="55" customFormat="1" ht="13.5" customHeight="1">
      <c r="A320" s="42" t="s">
        <v>626</v>
      </c>
      <c r="B320" s="56" t="s">
        <v>1059</v>
      </c>
      <c r="C320" s="55" t="s">
        <v>1060</v>
      </c>
      <c r="D320" s="87">
        <v>1000</v>
      </c>
      <c r="E320" s="87">
        <v>2000</v>
      </c>
      <c r="F320" s="56">
        <v>695</v>
      </c>
      <c r="G320" s="56">
        <v>181</v>
      </c>
      <c r="H320" s="56"/>
      <c r="I320" s="56"/>
      <c r="J320" s="56"/>
      <c r="K320" s="59">
        <f t="shared" si="25"/>
        <v>876</v>
      </c>
      <c r="L320" s="56"/>
      <c r="M320" s="56"/>
      <c r="N320" s="56"/>
      <c r="O320" s="56"/>
      <c r="P320" s="59">
        <f t="shared" si="26"/>
        <v>876</v>
      </c>
      <c r="Q320" s="58"/>
    </row>
    <row r="321" spans="1:17" s="55" customFormat="1" ht="13.5" customHeight="1">
      <c r="A321" s="101" t="s">
        <v>629</v>
      </c>
      <c r="B321" s="56" t="s">
        <v>1061</v>
      </c>
      <c r="C321" s="55" t="s">
        <v>1062</v>
      </c>
      <c r="D321" s="87">
        <v>10000</v>
      </c>
      <c r="E321" s="87">
        <v>10000</v>
      </c>
      <c r="F321" s="56"/>
      <c r="G321" s="56"/>
      <c r="H321" s="56"/>
      <c r="I321" s="56"/>
      <c r="J321" s="56">
        <v>10000</v>
      </c>
      <c r="K321" s="59">
        <f t="shared" si="25"/>
        <v>10000</v>
      </c>
      <c r="L321" s="56"/>
      <c r="M321" s="56"/>
      <c r="N321" s="56"/>
      <c r="O321" s="56"/>
      <c r="P321" s="59">
        <f t="shared" si="26"/>
        <v>10000</v>
      </c>
      <c r="Q321" s="58"/>
    </row>
    <row r="322" spans="1:17" s="55" customFormat="1" ht="13.5" customHeight="1">
      <c r="A322" s="42" t="s">
        <v>632</v>
      </c>
      <c r="B322" s="56" t="s">
        <v>1063</v>
      </c>
      <c r="C322" s="55" t="s">
        <v>1064</v>
      </c>
      <c r="D322" s="87">
        <v>2000</v>
      </c>
      <c r="E322" s="87">
        <v>2000</v>
      </c>
      <c r="F322" s="56"/>
      <c r="G322" s="56"/>
      <c r="H322" s="56">
        <v>2000</v>
      </c>
      <c r="I322" s="56"/>
      <c r="J322" s="56"/>
      <c r="K322" s="59">
        <f t="shared" si="25"/>
        <v>2000</v>
      </c>
      <c r="L322" s="56"/>
      <c r="M322" s="56"/>
      <c r="N322" s="56"/>
      <c r="O322" s="56"/>
      <c r="P322" s="59">
        <f t="shared" si="26"/>
        <v>2000</v>
      </c>
      <c r="Q322" s="58">
        <v>2000</v>
      </c>
    </row>
    <row r="323" spans="1:17" s="55" customFormat="1" ht="13.5" customHeight="1">
      <c r="A323" s="101" t="s">
        <v>634</v>
      </c>
      <c r="B323" s="56" t="s">
        <v>1065</v>
      </c>
      <c r="C323" s="55" t="s">
        <v>1066</v>
      </c>
      <c r="D323" s="87"/>
      <c r="E323" s="87">
        <v>700</v>
      </c>
      <c r="F323" s="56"/>
      <c r="G323" s="56"/>
      <c r="H323" s="56">
        <v>685</v>
      </c>
      <c r="I323" s="56"/>
      <c r="J323" s="56"/>
      <c r="K323" s="59">
        <f t="shared" si="25"/>
        <v>685</v>
      </c>
      <c r="L323" s="56"/>
      <c r="M323" s="56"/>
      <c r="N323" s="56"/>
      <c r="O323" s="56"/>
      <c r="P323" s="59">
        <f t="shared" si="26"/>
        <v>685</v>
      </c>
      <c r="Q323" s="58"/>
    </row>
    <row r="324" spans="1:17" s="55" customFormat="1" ht="13.5" customHeight="1">
      <c r="A324" s="42" t="s">
        <v>637</v>
      </c>
      <c r="B324" s="56" t="s">
        <v>1067</v>
      </c>
      <c r="C324" s="55" t="s">
        <v>1068</v>
      </c>
      <c r="D324" s="87"/>
      <c r="E324" s="87">
        <v>5000</v>
      </c>
      <c r="F324" s="56"/>
      <c r="G324" s="56"/>
      <c r="H324" s="56"/>
      <c r="I324" s="56"/>
      <c r="J324" s="56"/>
      <c r="K324" s="59"/>
      <c r="L324" s="56"/>
      <c r="M324" s="56"/>
      <c r="N324" s="56"/>
      <c r="O324" s="56"/>
      <c r="P324" s="59"/>
      <c r="Q324" s="58"/>
    </row>
    <row r="325" spans="1:17" s="55" customFormat="1" ht="13.5" customHeight="1">
      <c r="A325" s="101" t="s">
        <v>640</v>
      </c>
      <c r="B325" s="56" t="s">
        <v>1069</v>
      </c>
      <c r="C325" s="55" t="s">
        <v>1070</v>
      </c>
      <c r="D325" s="87">
        <v>20000</v>
      </c>
      <c r="E325" s="87">
        <v>32708</v>
      </c>
      <c r="F325" s="56"/>
      <c r="G325" s="56"/>
      <c r="H325" s="56">
        <v>2505</v>
      </c>
      <c r="I325" s="56"/>
      <c r="J325" s="56"/>
      <c r="K325" s="59">
        <f aca="true" t="shared" si="27" ref="K325:K356">SUM(F325:J325)</f>
        <v>2505</v>
      </c>
      <c r="L325" s="56"/>
      <c r="M325" s="56">
        <v>28353</v>
      </c>
      <c r="N325" s="56"/>
      <c r="O325" s="56"/>
      <c r="P325" s="59">
        <f aca="true" t="shared" si="28" ref="P325:P356">SUM(K325:O325)</f>
        <v>30858</v>
      </c>
      <c r="Q325" s="58">
        <v>30858</v>
      </c>
    </row>
    <row r="326" spans="1:17" s="55" customFormat="1" ht="13.5" customHeight="1">
      <c r="A326" s="42" t="s">
        <v>643</v>
      </c>
      <c r="B326" s="56" t="s">
        <v>1071</v>
      </c>
      <c r="C326" s="55" t="s">
        <v>1072</v>
      </c>
      <c r="D326" s="87">
        <v>60000</v>
      </c>
      <c r="E326" s="87">
        <v>50579</v>
      </c>
      <c r="F326" s="56"/>
      <c r="G326" s="56"/>
      <c r="H326" s="56"/>
      <c r="I326" s="56"/>
      <c r="J326" s="56"/>
      <c r="K326" s="59">
        <f t="shared" si="27"/>
        <v>0</v>
      </c>
      <c r="L326" s="56"/>
      <c r="M326" s="56">
        <v>24063</v>
      </c>
      <c r="N326" s="56"/>
      <c r="O326" s="56"/>
      <c r="P326" s="59">
        <f t="shared" si="28"/>
        <v>24063</v>
      </c>
      <c r="Q326" s="58">
        <v>24063</v>
      </c>
    </row>
    <row r="327" spans="1:17" s="55" customFormat="1" ht="13.5" customHeight="1">
      <c r="A327" s="101" t="s">
        <v>646</v>
      </c>
      <c r="B327" s="56" t="s">
        <v>1073</v>
      </c>
      <c r="C327" s="55" t="s">
        <v>1074</v>
      </c>
      <c r="D327" s="87">
        <v>3000</v>
      </c>
      <c r="E327" s="87">
        <v>9757</v>
      </c>
      <c r="F327" s="56"/>
      <c r="G327" s="56"/>
      <c r="H327" s="56"/>
      <c r="I327" s="56"/>
      <c r="J327" s="56"/>
      <c r="K327" s="59">
        <f t="shared" si="27"/>
        <v>0</v>
      </c>
      <c r="L327" s="56"/>
      <c r="M327" s="56">
        <v>3156</v>
      </c>
      <c r="N327" s="56"/>
      <c r="O327" s="56"/>
      <c r="P327" s="59">
        <f t="shared" si="28"/>
        <v>3156</v>
      </c>
      <c r="Q327" s="58">
        <v>3156</v>
      </c>
    </row>
    <row r="328" spans="1:17" s="55" customFormat="1" ht="13.5" customHeight="1">
      <c r="A328" s="42" t="s">
        <v>649</v>
      </c>
      <c r="B328" s="56" t="s">
        <v>1075</v>
      </c>
      <c r="C328" s="55" t="s">
        <v>1076</v>
      </c>
      <c r="D328" s="87">
        <v>3000</v>
      </c>
      <c r="E328" s="87">
        <v>3200</v>
      </c>
      <c r="F328" s="56"/>
      <c r="G328" s="56"/>
      <c r="H328" s="56"/>
      <c r="I328" s="56"/>
      <c r="J328" s="56"/>
      <c r="K328" s="59">
        <f t="shared" si="27"/>
        <v>0</v>
      </c>
      <c r="L328" s="56"/>
      <c r="M328" s="56"/>
      <c r="N328" s="56"/>
      <c r="O328" s="56"/>
      <c r="P328" s="59">
        <f t="shared" si="28"/>
        <v>0</v>
      </c>
      <c r="Q328" s="58"/>
    </row>
    <row r="329" spans="1:17" s="55" customFormat="1" ht="13.5" customHeight="1">
      <c r="A329" s="101" t="s">
        <v>652</v>
      </c>
      <c r="B329" s="56" t="s">
        <v>1077</v>
      </c>
      <c r="C329" s="55" t="s">
        <v>1078</v>
      </c>
      <c r="D329" s="87">
        <v>10000</v>
      </c>
      <c r="E329" s="87">
        <v>11456</v>
      </c>
      <c r="F329" s="56"/>
      <c r="G329" s="56"/>
      <c r="H329" s="56"/>
      <c r="I329" s="56"/>
      <c r="J329" s="56"/>
      <c r="K329" s="59">
        <f t="shared" si="27"/>
        <v>0</v>
      </c>
      <c r="L329" s="56"/>
      <c r="M329" s="56">
        <v>8980</v>
      </c>
      <c r="N329" s="56"/>
      <c r="O329" s="56"/>
      <c r="P329" s="59">
        <f t="shared" si="28"/>
        <v>8980</v>
      </c>
      <c r="Q329" s="58">
        <v>8980</v>
      </c>
    </row>
    <row r="330" spans="1:17" s="55" customFormat="1" ht="13.5" customHeight="1">
      <c r="A330" s="42" t="s">
        <v>655</v>
      </c>
      <c r="B330" s="56" t="s">
        <v>1079</v>
      </c>
      <c r="C330" s="55" t="s">
        <v>1080</v>
      </c>
      <c r="D330" s="87">
        <v>9000</v>
      </c>
      <c r="E330" s="87">
        <v>16803</v>
      </c>
      <c r="F330" s="56"/>
      <c r="G330" s="56"/>
      <c r="H330" s="56"/>
      <c r="I330" s="56"/>
      <c r="J330" s="56"/>
      <c r="K330" s="59">
        <f t="shared" si="27"/>
        <v>0</v>
      </c>
      <c r="L330" s="56"/>
      <c r="M330" s="56">
        <v>16802</v>
      </c>
      <c r="N330" s="56"/>
      <c r="O330" s="56"/>
      <c r="P330" s="59">
        <f t="shared" si="28"/>
        <v>16802</v>
      </c>
      <c r="Q330" s="58">
        <v>16802</v>
      </c>
    </row>
    <row r="331" spans="1:17" s="55" customFormat="1" ht="15" customHeight="1">
      <c r="A331" s="101" t="s">
        <v>658</v>
      </c>
      <c r="B331" s="56" t="s">
        <v>1081</v>
      </c>
      <c r="C331" s="55" t="s">
        <v>1082</v>
      </c>
      <c r="D331" s="87">
        <v>7500</v>
      </c>
      <c r="E331" s="87">
        <v>24936</v>
      </c>
      <c r="F331" s="56"/>
      <c r="G331" s="56"/>
      <c r="H331" s="56"/>
      <c r="I331" s="56"/>
      <c r="J331" s="56"/>
      <c r="K331" s="59">
        <f t="shared" si="27"/>
        <v>0</v>
      </c>
      <c r="L331" s="56"/>
      <c r="M331" s="56">
        <v>13888</v>
      </c>
      <c r="N331" s="56"/>
      <c r="O331" s="56"/>
      <c r="P331" s="59">
        <f t="shared" si="28"/>
        <v>13888</v>
      </c>
      <c r="Q331" s="58">
        <v>13888</v>
      </c>
    </row>
    <row r="332" spans="1:17" s="55" customFormat="1" ht="13.5" customHeight="1">
      <c r="A332" s="42" t="s">
        <v>801</v>
      </c>
      <c r="B332" s="56" t="s">
        <v>1083</v>
      </c>
      <c r="C332" s="55" t="s">
        <v>1084</v>
      </c>
      <c r="D332" s="87">
        <v>61371</v>
      </c>
      <c r="E332" s="87">
        <v>215090</v>
      </c>
      <c r="F332" s="56"/>
      <c r="G332" s="56"/>
      <c r="H332" s="56">
        <v>1424</v>
      </c>
      <c r="I332" s="56"/>
      <c r="J332" s="56"/>
      <c r="K332" s="59">
        <f t="shared" si="27"/>
        <v>1424</v>
      </c>
      <c r="L332" s="56"/>
      <c r="M332" s="56">
        <v>212550</v>
      </c>
      <c r="N332" s="56"/>
      <c r="O332" s="56"/>
      <c r="P332" s="59">
        <f t="shared" si="28"/>
        <v>213974</v>
      </c>
      <c r="Q332" s="58">
        <v>213974</v>
      </c>
    </row>
    <row r="333" spans="1:17" s="55" customFormat="1" ht="13.5" customHeight="1">
      <c r="A333" s="101" t="s">
        <v>804</v>
      </c>
      <c r="B333" s="56" t="s">
        <v>1085</v>
      </c>
      <c r="C333" s="55" t="s">
        <v>1086</v>
      </c>
      <c r="D333" s="87"/>
      <c r="E333" s="87">
        <v>141</v>
      </c>
      <c r="F333" s="56"/>
      <c r="G333" s="56"/>
      <c r="H333" s="56"/>
      <c r="I333" s="56"/>
      <c r="J333" s="56"/>
      <c r="K333" s="59">
        <f t="shared" si="27"/>
        <v>0</v>
      </c>
      <c r="L333" s="56"/>
      <c r="M333" s="56">
        <v>141</v>
      </c>
      <c r="N333" s="56"/>
      <c r="O333" s="56"/>
      <c r="P333" s="59">
        <f t="shared" si="28"/>
        <v>141</v>
      </c>
      <c r="Q333" s="58">
        <v>141</v>
      </c>
    </row>
    <row r="334" spans="1:17" s="55" customFormat="1" ht="13.5" customHeight="1">
      <c r="A334" s="42" t="s">
        <v>807</v>
      </c>
      <c r="B334" s="56" t="s">
        <v>1087</v>
      </c>
      <c r="C334" s="55" t="s">
        <v>1088</v>
      </c>
      <c r="D334" s="87"/>
      <c r="E334" s="87">
        <v>4568</v>
      </c>
      <c r="F334" s="56"/>
      <c r="G334" s="56"/>
      <c r="H334" s="56"/>
      <c r="I334" s="56"/>
      <c r="J334" s="56"/>
      <c r="K334" s="59">
        <f t="shared" si="27"/>
        <v>0</v>
      </c>
      <c r="L334" s="56"/>
      <c r="M334" s="56">
        <v>2179</v>
      </c>
      <c r="N334" s="56"/>
      <c r="O334" s="56"/>
      <c r="P334" s="59">
        <f t="shared" si="28"/>
        <v>2179</v>
      </c>
      <c r="Q334" s="58">
        <v>2179</v>
      </c>
    </row>
    <row r="335" spans="1:17" s="55" customFormat="1" ht="13.5" customHeight="1">
      <c r="A335" s="101" t="s">
        <v>810</v>
      </c>
      <c r="B335" s="56" t="s">
        <v>1089</v>
      </c>
      <c r="C335" s="55" t="s">
        <v>1090</v>
      </c>
      <c r="D335" s="87"/>
      <c r="E335" s="87">
        <v>990</v>
      </c>
      <c r="F335" s="56"/>
      <c r="G335" s="56">
        <v>12</v>
      </c>
      <c r="H335" s="56"/>
      <c r="I335" s="56"/>
      <c r="J335" s="56"/>
      <c r="K335" s="59">
        <f t="shared" si="27"/>
        <v>12</v>
      </c>
      <c r="L335" s="56"/>
      <c r="M335" s="56">
        <v>890</v>
      </c>
      <c r="N335" s="56"/>
      <c r="O335" s="56"/>
      <c r="P335" s="59">
        <f t="shared" si="28"/>
        <v>902</v>
      </c>
      <c r="Q335" s="58">
        <v>902</v>
      </c>
    </row>
    <row r="336" spans="1:17" s="55" customFormat="1" ht="13.5" customHeight="1">
      <c r="A336" s="42" t="s">
        <v>813</v>
      </c>
      <c r="B336" s="56" t="s">
        <v>1091</v>
      </c>
      <c r="C336" s="55" t="s">
        <v>1092</v>
      </c>
      <c r="D336" s="87"/>
      <c r="E336" s="87">
        <v>110838</v>
      </c>
      <c r="F336" s="56"/>
      <c r="G336" s="56"/>
      <c r="H336" s="56"/>
      <c r="I336" s="56"/>
      <c r="J336" s="56"/>
      <c r="K336" s="59">
        <f t="shared" si="27"/>
        <v>0</v>
      </c>
      <c r="L336" s="56"/>
      <c r="M336" s="56">
        <v>6410</v>
      </c>
      <c r="N336" s="56"/>
      <c r="O336" s="56"/>
      <c r="P336" s="59">
        <f t="shared" si="28"/>
        <v>6410</v>
      </c>
      <c r="Q336" s="58">
        <v>6410</v>
      </c>
    </row>
    <row r="337" spans="1:17" s="55" customFormat="1" ht="13.5" customHeight="1">
      <c r="A337" s="101" t="s">
        <v>816</v>
      </c>
      <c r="B337" s="56" t="s">
        <v>1093</v>
      </c>
      <c r="C337" s="55" t="s">
        <v>1094</v>
      </c>
      <c r="D337" s="87"/>
      <c r="E337" s="87">
        <v>222</v>
      </c>
      <c r="F337" s="56"/>
      <c r="G337" s="56"/>
      <c r="H337" s="56"/>
      <c r="I337" s="56"/>
      <c r="J337" s="56"/>
      <c r="K337" s="59">
        <f t="shared" si="27"/>
        <v>0</v>
      </c>
      <c r="L337" s="56"/>
      <c r="M337" s="56"/>
      <c r="N337" s="56"/>
      <c r="O337" s="56"/>
      <c r="P337" s="59">
        <f t="shared" si="28"/>
        <v>0</v>
      </c>
      <c r="Q337" s="58"/>
    </row>
    <row r="338" spans="1:17" s="55" customFormat="1" ht="13.5" customHeight="1">
      <c r="A338" s="42" t="s">
        <v>819</v>
      </c>
      <c r="B338" s="56" t="s">
        <v>1095</v>
      </c>
      <c r="C338" s="55" t="s">
        <v>1096</v>
      </c>
      <c r="D338" s="87"/>
      <c r="E338" s="87">
        <v>7285</v>
      </c>
      <c r="F338" s="56"/>
      <c r="G338" s="56"/>
      <c r="H338" s="56"/>
      <c r="I338" s="56"/>
      <c r="J338" s="56"/>
      <c r="K338" s="59">
        <f t="shared" si="27"/>
        <v>0</v>
      </c>
      <c r="L338" s="56"/>
      <c r="M338" s="56">
        <v>4285</v>
      </c>
      <c r="N338" s="56"/>
      <c r="O338" s="56"/>
      <c r="P338" s="59">
        <f t="shared" si="28"/>
        <v>4285</v>
      </c>
      <c r="Q338" s="58">
        <v>4285</v>
      </c>
    </row>
    <row r="339" spans="1:17" s="55" customFormat="1" ht="13.5" customHeight="1">
      <c r="A339" s="101" t="s">
        <v>822</v>
      </c>
      <c r="B339" s="56" t="s">
        <v>1097</v>
      </c>
      <c r="C339" s="55" t="s">
        <v>1098</v>
      </c>
      <c r="D339" s="87"/>
      <c r="E339" s="87">
        <v>168</v>
      </c>
      <c r="F339" s="56"/>
      <c r="G339" s="56"/>
      <c r="H339" s="56"/>
      <c r="I339" s="56"/>
      <c r="J339" s="56"/>
      <c r="K339" s="59">
        <f t="shared" si="27"/>
        <v>0</v>
      </c>
      <c r="L339" s="56"/>
      <c r="M339" s="56"/>
      <c r="N339" s="56"/>
      <c r="O339" s="56"/>
      <c r="P339" s="59">
        <f t="shared" si="28"/>
        <v>0</v>
      </c>
      <c r="Q339" s="58"/>
    </row>
    <row r="340" spans="1:17" s="55" customFormat="1" ht="13.5" customHeight="1">
      <c r="A340" s="42" t="s">
        <v>825</v>
      </c>
      <c r="B340" s="56" t="s">
        <v>1099</v>
      </c>
      <c r="C340" s="55" t="s">
        <v>1100</v>
      </c>
      <c r="D340" s="87">
        <v>19000</v>
      </c>
      <c r="E340" s="87">
        <v>30092</v>
      </c>
      <c r="F340" s="56"/>
      <c r="G340" s="56"/>
      <c r="H340" s="56">
        <v>216</v>
      </c>
      <c r="I340" s="56"/>
      <c r="J340" s="56"/>
      <c r="K340" s="59">
        <f t="shared" si="27"/>
        <v>216</v>
      </c>
      <c r="L340" s="56">
        <v>12737</v>
      </c>
      <c r="M340" s="56"/>
      <c r="N340" s="56"/>
      <c r="O340" s="56"/>
      <c r="P340" s="59">
        <f t="shared" si="28"/>
        <v>12953</v>
      </c>
      <c r="Q340" s="58">
        <v>12953</v>
      </c>
    </row>
    <row r="341" spans="1:17" s="55" customFormat="1" ht="13.5" customHeight="1">
      <c r="A341" s="101" t="s">
        <v>828</v>
      </c>
      <c r="B341" s="56" t="s">
        <v>1101</v>
      </c>
      <c r="C341" s="55" t="s">
        <v>1102</v>
      </c>
      <c r="D341" s="87">
        <v>9000</v>
      </c>
      <c r="E341" s="87">
        <v>10000</v>
      </c>
      <c r="F341" s="56"/>
      <c r="G341" s="56"/>
      <c r="H341" s="56"/>
      <c r="I341" s="56"/>
      <c r="J341" s="56"/>
      <c r="K341" s="59">
        <f t="shared" si="27"/>
        <v>0</v>
      </c>
      <c r="L341" s="56">
        <v>8185</v>
      </c>
      <c r="M341" s="56"/>
      <c r="N341" s="56"/>
      <c r="O341" s="56"/>
      <c r="P341" s="59">
        <f t="shared" si="28"/>
        <v>8185</v>
      </c>
      <c r="Q341" s="58">
        <v>8185</v>
      </c>
    </row>
    <row r="342" spans="1:17" s="55" customFormat="1" ht="13.5" customHeight="1">
      <c r="A342" s="42" t="s">
        <v>831</v>
      </c>
      <c r="B342" s="56" t="s">
        <v>1103</v>
      </c>
      <c r="C342" s="55" t="s">
        <v>1104</v>
      </c>
      <c r="D342" s="87">
        <v>15000</v>
      </c>
      <c r="E342" s="87">
        <v>23050</v>
      </c>
      <c r="F342" s="56"/>
      <c r="G342" s="56"/>
      <c r="H342" s="56"/>
      <c r="I342" s="56"/>
      <c r="J342" s="56"/>
      <c r="K342" s="59">
        <f t="shared" si="27"/>
        <v>0</v>
      </c>
      <c r="L342" s="56">
        <v>14458</v>
      </c>
      <c r="M342" s="56"/>
      <c r="N342" s="56"/>
      <c r="O342" s="56"/>
      <c r="P342" s="59">
        <f t="shared" si="28"/>
        <v>14458</v>
      </c>
      <c r="Q342" s="58">
        <v>14458</v>
      </c>
    </row>
    <row r="343" spans="1:17" s="55" customFormat="1" ht="13.5" customHeight="1">
      <c r="A343" s="101" t="s">
        <v>1105</v>
      </c>
      <c r="B343" s="56" t="s">
        <v>1106</v>
      </c>
      <c r="C343" s="55" t="s">
        <v>1107</v>
      </c>
      <c r="D343" s="87">
        <v>65000</v>
      </c>
      <c r="E343" s="87">
        <v>65816</v>
      </c>
      <c r="F343" s="56"/>
      <c r="G343" s="56"/>
      <c r="H343" s="56"/>
      <c r="I343" s="56"/>
      <c r="J343" s="56"/>
      <c r="K343" s="59">
        <f t="shared" si="27"/>
        <v>0</v>
      </c>
      <c r="L343" s="56">
        <v>44195</v>
      </c>
      <c r="M343" s="56"/>
      <c r="N343" s="56"/>
      <c r="O343" s="56"/>
      <c r="P343" s="59">
        <f t="shared" si="28"/>
        <v>44195</v>
      </c>
      <c r="Q343" s="58">
        <v>44195</v>
      </c>
    </row>
    <row r="344" spans="1:17" s="55" customFormat="1" ht="14.25" customHeight="1">
      <c r="A344" s="42" t="s">
        <v>1108</v>
      </c>
      <c r="B344" s="56" t="s">
        <v>1109</v>
      </c>
      <c r="C344" s="55" t="s">
        <v>1110</v>
      </c>
      <c r="D344" s="87">
        <v>1540</v>
      </c>
      <c r="E344" s="87">
        <v>2528</v>
      </c>
      <c r="F344" s="56"/>
      <c r="G344" s="56"/>
      <c r="H344" s="56"/>
      <c r="I344" s="56"/>
      <c r="J344" s="56"/>
      <c r="K344" s="59">
        <f t="shared" si="27"/>
        <v>0</v>
      </c>
      <c r="L344" s="56">
        <v>2265</v>
      </c>
      <c r="M344" s="56"/>
      <c r="N344" s="56"/>
      <c r="O344" s="56"/>
      <c r="P344" s="59">
        <f t="shared" si="28"/>
        <v>2265</v>
      </c>
      <c r="Q344" s="58"/>
    </row>
    <row r="345" spans="1:17" s="55" customFormat="1" ht="13.5" customHeight="1">
      <c r="A345" s="101" t="s">
        <v>1111</v>
      </c>
      <c r="B345" s="56" t="s">
        <v>1112</v>
      </c>
      <c r="C345" s="55" t="s">
        <v>1113</v>
      </c>
      <c r="D345" s="87">
        <v>12500</v>
      </c>
      <c r="E345" s="87"/>
      <c r="F345" s="56"/>
      <c r="G345" s="56"/>
      <c r="H345" s="56"/>
      <c r="I345" s="56"/>
      <c r="J345" s="56"/>
      <c r="K345" s="59">
        <f t="shared" si="27"/>
        <v>0</v>
      </c>
      <c r="L345" s="56"/>
      <c r="M345" s="56"/>
      <c r="N345" s="56"/>
      <c r="O345" s="56"/>
      <c r="P345" s="59">
        <f t="shared" si="28"/>
        <v>0</v>
      </c>
      <c r="Q345" s="58"/>
    </row>
    <row r="346" spans="1:17" s="55" customFormat="1" ht="13.5" customHeight="1">
      <c r="A346" s="42" t="s">
        <v>1114</v>
      </c>
      <c r="B346" s="56" t="s">
        <v>1115</v>
      </c>
      <c r="C346" s="55" t="s">
        <v>1116</v>
      </c>
      <c r="D346" s="87">
        <v>5000</v>
      </c>
      <c r="E346" s="87">
        <v>1000</v>
      </c>
      <c r="F346" s="56"/>
      <c r="G346" s="56"/>
      <c r="H346" s="102"/>
      <c r="I346" s="56"/>
      <c r="J346" s="56"/>
      <c r="K346" s="59">
        <f t="shared" si="27"/>
        <v>0</v>
      </c>
      <c r="L346" s="56"/>
      <c r="M346" s="56"/>
      <c r="N346" s="56"/>
      <c r="O346" s="56"/>
      <c r="P346" s="59">
        <f t="shared" si="28"/>
        <v>0</v>
      </c>
      <c r="Q346" s="58"/>
    </row>
    <row r="347" spans="1:17" s="103" customFormat="1" ht="13.5" customHeight="1">
      <c r="A347" s="101" t="s">
        <v>1117</v>
      </c>
      <c r="B347" s="102" t="s">
        <v>1118</v>
      </c>
      <c r="C347" s="103" t="s">
        <v>1119</v>
      </c>
      <c r="D347" s="104">
        <v>2000</v>
      </c>
      <c r="E347" s="104">
        <v>2050</v>
      </c>
      <c r="F347" s="102"/>
      <c r="G347" s="102"/>
      <c r="H347" s="102"/>
      <c r="I347" s="102"/>
      <c r="J347" s="102"/>
      <c r="K347" s="106">
        <f t="shared" si="27"/>
        <v>0</v>
      </c>
      <c r="L347" s="102">
        <v>2049</v>
      </c>
      <c r="M347" s="102"/>
      <c r="N347" s="102"/>
      <c r="O347" s="102"/>
      <c r="P347" s="106">
        <f t="shared" si="28"/>
        <v>2049</v>
      </c>
      <c r="Q347" s="107">
        <v>2049</v>
      </c>
    </row>
    <row r="348" spans="1:17" s="55" customFormat="1" ht="13.5" customHeight="1">
      <c r="A348" s="42" t="s">
        <v>1120</v>
      </c>
      <c r="B348" s="56" t="s">
        <v>1121</v>
      </c>
      <c r="C348" s="55" t="s">
        <v>1122</v>
      </c>
      <c r="D348" s="87">
        <v>2000</v>
      </c>
      <c r="E348" s="87">
        <v>9125</v>
      </c>
      <c r="F348" s="56"/>
      <c r="G348" s="56"/>
      <c r="H348" s="56"/>
      <c r="I348" s="56"/>
      <c r="J348" s="56"/>
      <c r="K348" s="59">
        <f t="shared" si="27"/>
        <v>0</v>
      </c>
      <c r="L348" s="56">
        <v>1333</v>
      </c>
      <c r="M348" s="56"/>
      <c r="N348" s="56">
        <v>2113</v>
      </c>
      <c r="O348" s="56"/>
      <c r="P348" s="59">
        <f t="shared" si="28"/>
        <v>3446</v>
      </c>
      <c r="Q348" s="58">
        <v>3446</v>
      </c>
    </row>
    <row r="349" spans="1:17" s="55" customFormat="1" ht="13.5" customHeight="1">
      <c r="A349" s="101" t="s">
        <v>1123</v>
      </c>
      <c r="B349" s="56" t="s">
        <v>1124</v>
      </c>
      <c r="C349" s="55" t="s">
        <v>1125</v>
      </c>
      <c r="D349" s="87">
        <v>87700</v>
      </c>
      <c r="E349" s="87">
        <v>185010</v>
      </c>
      <c r="F349" s="56"/>
      <c r="G349" s="56">
        <v>6</v>
      </c>
      <c r="H349" s="56"/>
      <c r="I349" s="56"/>
      <c r="J349" s="56"/>
      <c r="K349" s="59">
        <f t="shared" si="27"/>
        <v>6</v>
      </c>
      <c r="L349" s="56">
        <v>12953</v>
      </c>
      <c r="M349" s="56"/>
      <c r="N349" s="56">
        <v>760</v>
      </c>
      <c r="O349" s="56"/>
      <c r="P349" s="59">
        <f t="shared" si="28"/>
        <v>13719</v>
      </c>
      <c r="Q349" s="58">
        <v>13719</v>
      </c>
    </row>
    <row r="350" spans="1:17" s="55" customFormat="1" ht="13.5" customHeight="1">
      <c r="A350" s="42" t="s">
        <v>1126</v>
      </c>
      <c r="B350" s="56" t="s">
        <v>1127</v>
      </c>
      <c r="C350" s="55" t="s">
        <v>1128</v>
      </c>
      <c r="D350" s="87">
        <v>8000</v>
      </c>
      <c r="E350" s="87">
        <v>13976</v>
      </c>
      <c r="F350" s="56"/>
      <c r="G350" s="56"/>
      <c r="H350" s="56"/>
      <c r="I350" s="56"/>
      <c r="J350" s="56"/>
      <c r="K350" s="59">
        <f t="shared" si="27"/>
        <v>0</v>
      </c>
      <c r="L350" s="56">
        <v>3715</v>
      </c>
      <c r="M350" s="56"/>
      <c r="N350" s="56"/>
      <c r="O350" s="56"/>
      <c r="P350" s="59">
        <f t="shared" si="28"/>
        <v>3715</v>
      </c>
      <c r="Q350" s="58">
        <v>3715</v>
      </c>
    </row>
    <row r="351" spans="1:17" s="55" customFormat="1" ht="13.5" customHeight="1">
      <c r="A351" s="101" t="s">
        <v>1129</v>
      </c>
      <c r="B351" s="56" t="s">
        <v>1130</v>
      </c>
      <c r="C351" s="55" t="s">
        <v>1131</v>
      </c>
      <c r="D351" s="87">
        <v>63975</v>
      </c>
      <c r="E351" s="87">
        <v>538896</v>
      </c>
      <c r="F351" s="56"/>
      <c r="G351" s="56"/>
      <c r="H351" s="56">
        <v>78219</v>
      </c>
      <c r="I351" s="56"/>
      <c r="J351" s="56"/>
      <c r="K351" s="59">
        <f t="shared" si="27"/>
        <v>78219</v>
      </c>
      <c r="L351" s="56">
        <v>445506</v>
      </c>
      <c r="M351" s="56"/>
      <c r="N351" s="56"/>
      <c r="O351" s="56"/>
      <c r="P351" s="59">
        <f t="shared" si="28"/>
        <v>523725</v>
      </c>
      <c r="Q351" s="58">
        <v>523725</v>
      </c>
    </row>
    <row r="352" spans="1:17" s="55" customFormat="1" ht="13.5" customHeight="1">
      <c r="A352" s="42" t="s">
        <v>1132</v>
      </c>
      <c r="B352" s="56" t="s">
        <v>1133</v>
      </c>
      <c r="C352" s="55" t="s">
        <v>1134</v>
      </c>
      <c r="D352" s="87">
        <v>10040</v>
      </c>
      <c r="E352" s="87">
        <v>69045</v>
      </c>
      <c r="F352" s="56"/>
      <c r="G352" s="56"/>
      <c r="H352" s="56">
        <v>1569</v>
      </c>
      <c r="I352" s="56"/>
      <c r="J352" s="56"/>
      <c r="K352" s="59">
        <f t="shared" si="27"/>
        <v>1569</v>
      </c>
      <c r="L352" s="56">
        <v>41837</v>
      </c>
      <c r="M352" s="56"/>
      <c r="N352" s="56">
        <v>396</v>
      </c>
      <c r="O352" s="56"/>
      <c r="P352" s="59">
        <f t="shared" si="28"/>
        <v>43802</v>
      </c>
      <c r="Q352" s="58"/>
    </row>
    <row r="353" spans="1:17" s="55" customFormat="1" ht="13.5" customHeight="1">
      <c r="A353" s="101" t="s">
        <v>1135</v>
      </c>
      <c r="B353" s="56" t="s">
        <v>1136</v>
      </c>
      <c r="C353" s="55" t="s">
        <v>1137</v>
      </c>
      <c r="D353" s="87">
        <v>10000</v>
      </c>
      <c r="E353" s="87">
        <v>10000</v>
      </c>
      <c r="F353" s="56"/>
      <c r="G353" s="56"/>
      <c r="H353" s="56"/>
      <c r="I353" s="56"/>
      <c r="J353" s="56"/>
      <c r="K353" s="59">
        <f t="shared" si="27"/>
        <v>0</v>
      </c>
      <c r="L353" s="56">
        <v>502</v>
      </c>
      <c r="M353" s="56"/>
      <c r="N353" s="56"/>
      <c r="O353" s="56"/>
      <c r="P353" s="59">
        <f t="shared" si="28"/>
        <v>502</v>
      </c>
      <c r="Q353" s="58"/>
    </row>
    <row r="354" spans="1:17" s="55" customFormat="1" ht="13.5" customHeight="1">
      <c r="A354" s="42" t="s">
        <v>1138</v>
      </c>
      <c r="B354" s="56" t="s">
        <v>1139</v>
      </c>
      <c r="C354" s="55" t="s">
        <v>1140</v>
      </c>
      <c r="D354" s="87">
        <v>5000</v>
      </c>
      <c r="E354" s="87">
        <v>5494</v>
      </c>
      <c r="F354" s="56"/>
      <c r="G354" s="56"/>
      <c r="H354" s="56"/>
      <c r="I354" s="56"/>
      <c r="J354" s="56"/>
      <c r="K354" s="59">
        <f t="shared" si="27"/>
        <v>0</v>
      </c>
      <c r="L354" s="56">
        <v>5494</v>
      </c>
      <c r="M354" s="56"/>
      <c r="N354" s="56"/>
      <c r="O354" s="56"/>
      <c r="P354" s="59">
        <f t="shared" si="28"/>
        <v>5494</v>
      </c>
      <c r="Q354" s="58"/>
    </row>
    <row r="355" spans="1:17" s="55" customFormat="1" ht="13.5" customHeight="1">
      <c r="A355" s="101" t="s">
        <v>1141</v>
      </c>
      <c r="B355" s="56" t="s">
        <v>1142</v>
      </c>
      <c r="C355" s="55" t="s">
        <v>1143</v>
      </c>
      <c r="D355" s="87">
        <v>16000</v>
      </c>
      <c r="E355" s="87">
        <v>52400</v>
      </c>
      <c r="F355" s="56"/>
      <c r="G355" s="56"/>
      <c r="H355" s="56"/>
      <c r="I355" s="56"/>
      <c r="J355" s="56"/>
      <c r="K355" s="59">
        <f t="shared" si="27"/>
        <v>0</v>
      </c>
      <c r="L355" s="56">
        <v>52040</v>
      </c>
      <c r="M355" s="56"/>
      <c r="N355" s="56"/>
      <c r="O355" s="56"/>
      <c r="P355" s="59">
        <f t="shared" si="28"/>
        <v>52040</v>
      </c>
      <c r="Q355" s="58"/>
    </row>
    <row r="356" spans="1:17" s="55" customFormat="1" ht="13.5" customHeight="1">
      <c r="A356" s="42" t="s">
        <v>1144</v>
      </c>
      <c r="B356" s="56" t="s">
        <v>1145</v>
      </c>
      <c r="C356" s="55" t="s">
        <v>1146</v>
      </c>
      <c r="D356" s="87">
        <v>37200</v>
      </c>
      <c r="E356" s="87">
        <v>107479</v>
      </c>
      <c r="F356" s="56"/>
      <c r="G356" s="56"/>
      <c r="H356" s="56">
        <v>4000</v>
      </c>
      <c r="I356" s="56"/>
      <c r="J356" s="56"/>
      <c r="K356" s="59">
        <f t="shared" si="27"/>
        <v>4000</v>
      </c>
      <c r="L356" s="56">
        <v>1564</v>
      </c>
      <c r="M356" s="56"/>
      <c r="N356" s="56"/>
      <c r="O356" s="56"/>
      <c r="P356" s="59">
        <f t="shared" si="28"/>
        <v>5564</v>
      </c>
      <c r="Q356" s="58">
        <v>5564</v>
      </c>
    </row>
    <row r="357" spans="1:17" s="55" customFormat="1" ht="13.5" customHeight="1">
      <c r="A357" s="101" t="s">
        <v>1147</v>
      </c>
      <c r="B357" s="56" t="s">
        <v>1148</v>
      </c>
      <c r="C357" s="55" t="s">
        <v>1149</v>
      </c>
      <c r="D357" s="87"/>
      <c r="E357" s="87">
        <v>63207</v>
      </c>
      <c r="F357" s="56"/>
      <c r="G357" s="56">
        <v>31</v>
      </c>
      <c r="H357" s="56"/>
      <c r="I357" s="56"/>
      <c r="J357" s="56"/>
      <c r="K357" s="59">
        <f aca="true" t="shared" si="29" ref="K357:K380">SUM(F357:J357)</f>
        <v>31</v>
      </c>
      <c r="L357" s="56">
        <v>41894</v>
      </c>
      <c r="M357" s="56"/>
      <c r="N357" s="56"/>
      <c r="O357" s="56"/>
      <c r="P357" s="59">
        <f aca="true" t="shared" si="30" ref="P357:P388">SUM(K357:O357)</f>
        <v>41925</v>
      </c>
      <c r="Q357" s="58">
        <v>41925</v>
      </c>
    </row>
    <row r="358" spans="1:17" s="55" customFormat="1" ht="13.5" customHeight="1">
      <c r="A358" s="42" t="s">
        <v>1150</v>
      </c>
      <c r="B358" s="56" t="s">
        <v>1073</v>
      </c>
      <c r="C358" s="55" t="s">
        <v>1151</v>
      </c>
      <c r="D358" s="87"/>
      <c r="E358" s="87">
        <v>114</v>
      </c>
      <c r="F358" s="56"/>
      <c r="G358" s="56"/>
      <c r="H358" s="56"/>
      <c r="I358" s="56"/>
      <c r="J358" s="56"/>
      <c r="K358" s="59">
        <f t="shared" si="29"/>
        <v>0</v>
      </c>
      <c r="L358" s="56"/>
      <c r="M358" s="56"/>
      <c r="N358" s="56"/>
      <c r="O358" s="56"/>
      <c r="P358" s="59">
        <f t="shared" si="30"/>
        <v>0</v>
      </c>
      <c r="Q358" s="58"/>
    </row>
    <row r="359" spans="1:17" s="55" customFormat="1" ht="13.5" customHeight="1">
      <c r="A359" s="101" t="s">
        <v>1152</v>
      </c>
      <c r="B359" s="56" t="s">
        <v>1153</v>
      </c>
      <c r="C359" s="55" t="s">
        <v>1154</v>
      </c>
      <c r="D359" s="87"/>
      <c r="E359" s="87">
        <v>21461</v>
      </c>
      <c r="F359" s="56"/>
      <c r="G359" s="56"/>
      <c r="H359" s="56">
        <v>8287</v>
      </c>
      <c r="I359" s="56"/>
      <c r="J359" s="56"/>
      <c r="K359" s="59">
        <f t="shared" si="29"/>
        <v>8287</v>
      </c>
      <c r="L359" s="56">
        <v>13160</v>
      </c>
      <c r="M359" s="56"/>
      <c r="N359" s="56"/>
      <c r="O359" s="56"/>
      <c r="P359" s="59">
        <f t="shared" si="30"/>
        <v>21447</v>
      </c>
      <c r="Q359" s="58">
        <v>21447</v>
      </c>
    </row>
    <row r="360" spans="1:17" s="55" customFormat="1" ht="13.5" customHeight="1">
      <c r="A360" s="42" t="s">
        <v>1155</v>
      </c>
      <c r="B360" s="56" t="s">
        <v>1156</v>
      </c>
      <c r="C360" s="55" t="s">
        <v>1157</v>
      </c>
      <c r="D360" s="87"/>
      <c r="E360" s="87">
        <v>44974</v>
      </c>
      <c r="F360" s="56"/>
      <c r="G360" s="56"/>
      <c r="H360" s="56"/>
      <c r="I360" s="56"/>
      <c r="J360" s="56"/>
      <c r="K360" s="59">
        <f t="shared" si="29"/>
        <v>0</v>
      </c>
      <c r="L360" s="56">
        <v>7118</v>
      </c>
      <c r="M360" s="56"/>
      <c r="N360" s="56">
        <v>8995</v>
      </c>
      <c r="O360" s="56"/>
      <c r="P360" s="59">
        <f t="shared" si="30"/>
        <v>16113</v>
      </c>
      <c r="Q360" s="58"/>
    </row>
    <row r="361" spans="1:17" s="55" customFormat="1" ht="13.5" customHeight="1">
      <c r="A361" s="101" t="s">
        <v>1158</v>
      </c>
      <c r="B361" s="56" t="s">
        <v>1159</v>
      </c>
      <c r="C361" s="55" t="s">
        <v>1160</v>
      </c>
      <c r="D361" s="87"/>
      <c r="E361" s="87">
        <v>750</v>
      </c>
      <c r="F361" s="56"/>
      <c r="G361" s="56"/>
      <c r="H361" s="56"/>
      <c r="I361" s="56"/>
      <c r="J361" s="56"/>
      <c r="K361" s="59">
        <f t="shared" si="29"/>
        <v>0</v>
      </c>
      <c r="L361" s="56"/>
      <c r="M361" s="56"/>
      <c r="N361" s="56"/>
      <c r="O361" s="56"/>
      <c r="P361" s="59">
        <f t="shared" si="30"/>
        <v>0</v>
      </c>
      <c r="Q361" s="58"/>
    </row>
    <row r="362" spans="1:17" s="55" customFormat="1" ht="13.5" customHeight="1">
      <c r="A362" s="42" t="s">
        <v>1161</v>
      </c>
      <c r="B362" s="56" t="s">
        <v>1162</v>
      </c>
      <c r="C362" s="55" t="s">
        <v>1163</v>
      </c>
      <c r="D362" s="87"/>
      <c r="E362" s="87">
        <v>850</v>
      </c>
      <c r="F362" s="56"/>
      <c r="G362" s="56"/>
      <c r="H362" s="56"/>
      <c r="I362" s="56"/>
      <c r="J362" s="56"/>
      <c r="K362" s="59">
        <f t="shared" si="29"/>
        <v>0</v>
      </c>
      <c r="L362" s="56"/>
      <c r="M362" s="56"/>
      <c r="N362" s="56"/>
      <c r="O362" s="56"/>
      <c r="P362" s="59">
        <f t="shared" si="30"/>
        <v>0</v>
      </c>
      <c r="Q362" s="58"/>
    </row>
    <row r="363" spans="1:17" s="55" customFormat="1" ht="13.5" customHeight="1">
      <c r="A363" s="101" t="s">
        <v>1164</v>
      </c>
      <c r="B363" s="56" t="s">
        <v>1165</v>
      </c>
      <c r="C363" s="55" t="s">
        <v>1166</v>
      </c>
      <c r="D363" s="87"/>
      <c r="E363" s="87">
        <v>162</v>
      </c>
      <c r="F363" s="56"/>
      <c r="G363" s="56"/>
      <c r="H363" s="56"/>
      <c r="I363" s="56"/>
      <c r="J363" s="56"/>
      <c r="K363" s="59">
        <f t="shared" si="29"/>
        <v>0</v>
      </c>
      <c r="L363" s="56">
        <v>162</v>
      </c>
      <c r="M363" s="56"/>
      <c r="N363" s="56"/>
      <c r="O363" s="56"/>
      <c r="P363" s="59">
        <f t="shared" si="30"/>
        <v>162</v>
      </c>
      <c r="Q363" s="58">
        <v>162</v>
      </c>
    </row>
    <row r="364" spans="1:17" s="55" customFormat="1" ht="13.5" customHeight="1">
      <c r="A364" s="42" t="s">
        <v>1167</v>
      </c>
      <c r="B364" s="56" t="s">
        <v>1168</v>
      </c>
      <c r="C364" s="55" t="s">
        <v>1169</v>
      </c>
      <c r="D364" s="87"/>
      <c r="E364" s="87">
        <v>45</v>
      </c>
      <c r="F364" s="56"/>
      <c r="G364" s="56"/>
      <c r="H364" s="56"/>
      <c r="I364" s="56"/>
      <c r="J364" s="56"/>
      <c r="K364" s="59">
        <f t="shared" si="29"/>
        <v>0</v>
      </c>
      <c r="L364" s="56"/>
      <c r="M364" s="56"/>
      <c r="N364" s="56"/>
      <c r="O364" s="56"/>
      <c r="P364" s="59">
        <f t="shared" si="30"/>
        <v>0</v>
      </c>
      <c r="Q364" s="58"/>
    </row>
    <row r="365" spans="1:17" s="55" customFormat="1" ht="12.75" customHeight="1">
      <c r="A365" s="101" t="s">
        <v>1170</v>
      </c>
      <c r="B365" s="56" t="s">
        <v>1171</v>
      </c>
      <c r="C365" s="55" t="s">
        <v>1172</v>
      </c>
      <c r="D365" s="87"/>
      <c r="E365" s="87">
        <v>475</v>
      </c>
      <c r="F365" s="56"/>
      <c r="G365" s="56"/>
      <c r="H365" s="56"/>
      <c r="I365" s="56"/>
      <c r="J365" s="56"/>
      <c r="K365" s="59">
        <f t="shared" si="29"/>
        <v>0</v>
      </c>
      <c r="L365" s="56">
        <v>475</v>
      </c>
      <c r="M365" s="56"/>
      <c r="N365" s="56"/>
      <c r="O365" s="56"/>
      <c r="P365" s="59">
        <f t="shared" si="30"/>
        <v>475</v>
      </c>
      <c r="Q365" s="58">
        <v>475</v>
      </c>
    </row>
    <row r="366" spans="1:17" s="55" customFormat="1" ht="13.5" customHeight="1">
      <c r="A366" s="42" t="s">
        <v>1173</v>
      </c>
      <c r="B366" s="56" t="s">
        <v>1174</v>
      </c>
      <c r="C366" s="55" t="s">
        <v>1175</v>
      </c>
      <c r="D366" s="87"/>
      <c r="E366" s="87">
        <v>71877</v>
      </c>
      <c r="F366" s="56"/>
      <c r="G366" s="56">
        <v>9</v>
      </c>
      <c r="H366" s="56"/>
      <c r="I366" s="56"/>
      <c r="J366" s="56"/>
      <c r="K366" s="59">
        <f t="shared" si="29"/>
        <v>9</v>
      </c>
      <c r="L366" s="56">
        <v>51281</v>
      </c>
      <c r="M366" s="56"/>
      <c r="N366" s="56"/>
      <c r="O366" s="56"/>
      <c r="P366" s="59">
        <f t="shared" si="30"/>
        <v>51290</v>
      </c>
      <c r="Q366" s="58">
        <v>51290</v>
      </c>
    </row>
    <row r="367" spans="1:17" s="55" customFormat="1" ht="13.5" customHeight="1">
      <c r="A367" s="101" t="s">
        <v>1176</v>
      </c>
      <c r="B367" s="56" t="s">
        <v>1177</v>
      </c>
      <c r="C367" s="55" t="s">
        <v>1178</v>
      </c>
      <c r="D367" s="87"/>
      <c r="E367" s="87">
        <v>4892</v>
      </c>
      <c r="F367" s="56"/>
      <c r="G367" s="56"/>
      <c r="H367" s="56"/>
      <c r="I367" s="56"/>
      <c r="J367" s="56"/>
      <c r="K367" s="59">
        <f t="shared" si="29"/>
        <v>0</v>
      </c>
      <c r="L367" s="56">
        <v>4891</v>
      </c>
      <c r="M367" s="56"/>
      <c r="N367" s="56"/>
      <c r="O367" s="56"/>
      <c r="P367" s="59">
        <f t="shared" si="30"/>
        <v>4891</v>
      </c>
      <c r="Q367" s="58">
        <v>4891</v>
      </c>
    </row>
    <row r="368" spans="1:17" s="55" customFormat="1" ht="13.5" customHeight="1">
      <c r="A368" s="42" t="s">
        <v>1179</v>
      </c>
      <c r="B368" s="56" t="s">
        <v>1180</v>
      </c>
      <c r="C368" s="55" t="s">
        <v>1181</v>
      </c>
      <c r="D368" s="87"/>
      <c r="E368" s="87">
        <v>2621</v>
      </c>
      <c r="F368" s="87"/>
      <c r="G368" s="56"/>
      <c r="H368" s="56"/>
      <c r="I368" s="56"/>
      <c r="J368" s="56"/>
      <c r="K368" s="59">
        <f t="shared" si="29"/>
        <v>0</v>
      </c>
      <c r="L368" s="56">
        <v>7</v>
      </c>
      <c r="M368" s="56"/>
      <c r="N368" s="56"/>
      <c r="O368" s="56"/>
      <c r="P368" s="59">
        <f t="shared" si="30"/>
        <v>7</v>
      </c>
      <c r="Q368" s="58">
        <v>7</v>
      </c>
    </row>
    <row r="369" spans="1:17" s="55" customFormat="1" ht="13.5" customHeight="1">
      <c r="A369" s="101" t="s">
        <v>1182</v>
      </c>
      <c r="B369" s="56" t="s">
        <v>1183</v>
      </c>
      <c r="C369" s="55" t="s">
        <v>1184</v>
      </c>
      <c r="D369" s="87"/>
      <c r="E369" s="87">
        <v>1425</v>
      </c>
      <c r="F369" s="56"/>
      <c r="G369" s="56"/>
      <c r="H369" s="56"/>
      <c r="I369" s="56"/>
      <c r="J369" s="56"/>
      <c r="K369" s="59">
        <f t="shared" si="29"/>
        <v>0</v>
      </c>
      <c r="L369" s="56">
        <v>50</v>
      </c>
      <c r="M369" s="56"/>
      <c r="N369" s="56"/>
      <c r="O369" s="56"/>
      <c r="P369" s="59">
        <f t="shared" si="30"/>
        <v>50</v>
      </c>
      <c r="Q369" s="58"/>
    </row>
    <row r="370" spans="1:17" s="55" customFormat="1" ht="13.5" customHeight="1">
      <c r="A370" s="42" t="s">
        <v>1185</v>
      </c>
      <c r="B370" s="56" t="s">
        <v>1186</v>
      </c>
      <c r="C370" s="55" t="s">
        <v>1187</v>
      </c>
      <c r="D370" s="87"/>
      <c r="E370" s="87">
        <v>28200</v>
      </c>
      <c r="F370" s="56"/>
      <c r="G370" s="56"/>
      <c r="H370" s="56"/>
      <c r="I370" s="56"/>
      <c r="J370" s="56"/>
      <c r="K370" s="59">
        <f t="shared" si="29"/>
        <v>0</v>
      </c>
      <c r="L370" s="56">
        <v>21217</v>
      </c>
      <c r="M370" s="56"/>
      <c r="N370" s="56"/>
      <c r="O370" s="56"/>
      <c r="P370" s="59">
        <f t="shared" si="30"/>
        <v>21217</v>
      </c>
      <c r="Q370" s="58">
        <v>21217</v>
      </c>
    </row>
    <row r="371" spans="1:17" s="55" customFormat="1" ht="13.5" customHeight="1">
      <c r="A371" s="101" t="s">
        <v>1188</v>
      </c>
      <c r="B371" s="56" t="s">
        <v>1189</v>
      </c>
      <c r="C371" s="55" t="s">
        <v>1190</v>
      </c>
      <c r="D371" s="87"/>
      <c r="E371" s="87">
        <v>255</v>
      </c>
      <c r="F371" s="56"/>
      <c r="G371" s="56"/>
      <c r="H371" s="56"/>
      <c r="I371" s="56"/>
      <c r="J371" s="56"/>
      <c r="K371" s="59">
        <f t="shared" si="29"/>
        <v>0</v>
      </c>
      <c r="L371" s="56">
        <v>255</v>
      </c>
      <c r="M371" s="56"/>
      <c r="N371" s="56"/>
      <c r="O371" s="56"/>
      <c r="P371" s="59">
        <f t="shared" si="30"/>
        <v>255</v>
      </c>
      <c r="Q371" s="58">
        <v>255</v>
      </c>
    </row>
    <row r="372" spans="1:17" s="55" customFormat="1" ht="13.5" customHeight="1">
      <c r="A372" s="42" t="s">
        <v>1191</v>
      </c>
      <c r="B372" s="56" t="s">
        <v>1192</v>
      </c>
      <c r="C372" s="55" t="s">
        <v>1193</v>
      </c>
      <c r="D372" s="87"/>
      <c r="E372" s="87">
        <v>5988</v>
      </c>
      <c r="F372" s="56"/>
      <c r="G372" s="56"/>
      <c r="H372" s="56"/>
      <c r="I372" s="56"/>
      <c r="J372" s="56"/>
      <c r="K372" s="59">
        <f t="shared" si="29"/>
        <v>0</v>
      </c>
      <c r="L372" s="56"/>
      <c r="M372" s="56"/>
      <c r="N372" s="56"/>
      <c r="O372" s="56"/>
      <c r="P372" s="59">
        <f t="shared" si="30"/>
        <v>0</v>
      </c>
      <c r="Q372" s="58"/>
    </row>
    <row r="373" spans="1:17" s="55" customFormat="1" ht="13.5" customHeight="1">
      <c r="A373" s="101" t="s">
        <v>1194</v>
      </c>
      <c r="B373" s="56" t="s">
        <v>1195</v>
      </c>
      <c r="C373" s="55" t="s">
        <v>1196</v>
      </c>
      <c r="D373" s="87"/>
      <c r="E373" s="87">
        <v>400</v>
      </c>
      <c r="F373" s="56"/>
      <c r="G373" s="56"/>
      <c r="H373" s="56"/>
      <c r="I373" s="56"/>
      <c r="J373" s="56"/>
      <c r="K373" s="59">
        <f t="shared" si="29"/>
        <v>0</v>
      </c>
      <c r="L373" s="56">
        <v>164</v>
      </c>
      <c r="M373" s="56"/>
      <c r="N373" s="56"/>
      <c r="O373" s="56"/>
      <c r="P373" s="59">
        <f t="shared" si="30"/>
        <v>164</v>
      </c>
      <c r="Q373" s="58">
        <v>164</v>
      </c>
    </row>
    <row r="374" spans="1:17" s="55" customFormat="1" ht="13.5" customHeight="1">
      <c r="A374" s="42" t="s">
        <v>1197</v>
      </c>
      <c r="B374" s="56" t="s">
        <v>1198</v>
      </c>
      <c r="C374" s="55" t="s">
        <v>1199</v>
      </c>
      <c r="D374" s="87"/>
      <c r="E374" s="87">
        <v>28750</v>
      </c>
      <c r="F374" s="56"/>
      <c r="G374" s="56"/>
      <c r="H374" s="56"/>
      <c r="I374" s="56"/>
      <c r="J374" s="56"/>
      <c r="K374" s="59">
        <f t="shared" si="29"/>
        <v>0</v>
      </c>
      <c r="L374" s="56">
        <v>28750</v>
      </c>
      <c r="M374" s="56"/>
      <c r="N374" s="56"/>
      <c r="O374" s="56"/>
      <c r="P374" s="59">
        <f t="shared" si="30"/>
        <v>28750</v>
      </c>
      <c r="Q374" s="58"/>
    </row>
    <row r="375" spans="1:17" s="55" customFormat="1" ht="13.5" customHeight="1">
      <c r="A375" s="101" t="s">
        <v>1200</v>
      </c>
      <c r="B375" s="56" t="s">
        <v>1201</v>
      </c>
      <c r="C375" s="55" t="s">
        <v>1202</v>
      </c>
      <c r="D375" s="87"/>
      <c r="E375" s="87">
        <v>6000</v>
      </c>
      <c r="F375" s="56"/>
      <c r="G375" s="56"/>
      <c r="H375" s="56"/>
      <c r="I375" s="56"/>
      <c r="J375" s="56"/>
      <c r="K375" s="59">
        <f t="shared" si="29"/>
        <v>0</v>
      </c>
      <c r="L375" s="56">
        <v>775</v>
      </c>
      <c r="M375" s="56"/>
      <c r="N375" s="56"/>
      <c r="O375" s="56"/>
      <c r="P375" s="59">
        <f t="shared" si="30"/>
        <v>775</v>
      </c>
      <c r="Q375" s="58">
        <v>775</v>
      </c>
    </row>
    <row r="376" spans="1:17" s="55" customFormat="1" ht="13.5" customHeight="1">
      <c r="A376" s="42" t="s">
        <v>1203</v>
      </c>
      <c r="B376" s="56" t="s">
        <v>1204</v>
      </c>
      <c r="C376" s="55" t="s">
        <v>1205</v>
      </c>
      <c r="D376" s="87"/>
      <c r="E376" s="87">
        <v>34666</v>
      </c>
      <c r="F376" s="56"/>
      <c r="G376" s="56">
        <v>9</v>
      </c>
      <c r="H376" s="56"/>
      <c r="I376" s="56"/>
      <c r="J376" s="56"/>
      <c r="K376" s="59">
        <f t="shared" si="29"/>
        <v>9</v>
      </c>
      <c r="L376" s="56">
        <v>1965</v>
      </c>
      <c r="M376" s="56"/>
      <c r="N376" s="56"/>
      <c r="O376" s="56"/>
      <c r="P376" s="59">
        <f t="shared" si="30"/>
        <v>1974</v>
      </c>
      <c r="Q376" s="58"/>
    </row>
    <row r="377" spans="1:17" s="55" customFormat="1" ht="13.5" customHeight="1">
      <c r="A377" s="101" t="s">
        <v>1206</v>
      </c>
      <c r="B377" s="56" t="s">
        <v>1207</v>
      </c>
      <c r="C377" s="55" t="s">
        <v>1208</v>
      </c>
      <c r="D377" s="87"/>
      <c r="E377" s="87">
        <v>5000</v>
      </c>
      <c r="F377" s="56"/>
      <c r="G377" s="56"/>
      <c r="H377" s="56"/>
      <c r="I377" s="56"/>
      <c r="J377" s="56"/>
      <c r="K377" s="59">
        <f t="shared" si="29"/>
        <v>0</v>
      </c>
      <c r="L377" s="56">
        <v>5000</v>
      </c>
      <c r="M377" s="56"/>
      <c r="N377" s="56"/>
      <c r="O377" s="56"/>
      <c r="P377" s="59">
        <f t="shared" si="30"/>
        <v>5000</v>
      </c>
      <c r="Q377" s="58">
        <v>5000</v>
      </c>
    </row>
    <row r="378" spans="1:17" s="55" customFormat="1" ht="13.5" customHeight="1">
      <c r="A378" s="42" t="s">
        <v>1209</v>
      </c>
      <c r="B378" s="56" t="s">
        <v>1210</v>
      </c>
      <c r="C378" s="55" t="s">
        <v>1211</v>
      </c>
      <c r="D378" s="87"/>
      <c r="E378" s="87">
        <v>2748</v>
      </c>
      <c r="F378" s="56"/>
      <c r="G378" s="56"/>
      <c r="H378" s="56">
        <v>53</v>
      </c>
      <c r="I378" s="56"/>
      <c r="J378" s="56"/>
      <c r="K378" s="59">
        <f t="shared" si="29"/>
        <v>53</v>
      </c>
      <c r="L378" s="56">
        <v>2500</v>
      </c>
      <c r="M378" s="56"/>
      <c r="N378" s="56"/>
      <c r="O378" s="56"/>
      <c r="P378" s="59">
        <f t="shared" si="30"/>
        <v>2553</v>
      </c>
      <c r="Q378" s="58">
        <v>2553</v>
      </c>
    </row>
    <row r="379" spans="1:17" s="55" customFormat="1" ht="13.5" customHeight="1">
      <c r="A379" s="101" t="s">
        <v>1212</v>
      </c>
      <c r="B379" s="56" t="s">
        <v>1213</v>
      </c>
      <c r="C379" s="55" t="s">
        <v>1214</v>
      </c>
      <c r="D379" s="87"/>
      <c r="E379" s="87">
        <v>23000</v>
      </c>
      <c r="F379" s="56"/>
      <c r="G379" s="56"/>
      <c r="H379" s="56"/>
      <c r="I379" s="56"/>
      <c r="J379" s="56"/>
      <c r="K379" s="59">
        <f t="shared" si="29"/>
        <v>0</v>
      </c>
      <c r="L379" s="56">
        <v>23000</v>
      </c>
      <c r="M379" s="56"/>
      <c r="N379" s="56"/>
      <c r="O379" s="56"/>
      <c r="P379" s="59">
        <f t="shared" si="30"/>
        <v>23000</v>
      </c>
      <c r="Q379" s="58">
        <v>23000</v>
      </c>
    </row>
    <row r="380" spans="1:17" s="55" customFormat="1" ht="13.5" customHeight="1">
      <c r="A380" s="42" t="s">
        <v>1215</v>
      </c>
      <c r="B380" s="56" t="s">
        <v>1216</v>
      </c>
      <c r="C380" s="55" t="s">
        <v>1217</v>
      </c>
      <c r="D380" s="87"/>
      <c r="E380" s="87">
        <v>444</v>
      </c>
      <c r="F380" s="56"/>
      <c r="G380" s="56"/>
      <c r="H380" s="56"/>
      <c r="I380" s="56"/>
      <c r="J380" s="56"/>
      <c r="K380" s="59">
        <f t="shared" si="29"/>
        <v>0</v>
      </c>
      <c r="L380" s="56">
        <v>444</v>
      </c>
      <c r="M380" s="56"/>
      <c r="N380" s="56"/>
      <c r="O380" s="56"/>
      <c r="P380" s="59">
        <f t="shared" si="30"/>
        <v>444</v>
      </c>
      <c r="Q380" s="58">
        <v>444</v>
      </c>
    </row>
    <row r="381" spans="1:17" s="55" customFormat="1" ht="13.5" customHeight="1">
      <c r="A381" s="101" t="s">
        <v>1218</v>
      </c>
      <c r="B381" s="56" t="s">
        <v>1219</v>
      </c>
      <c r="C381" s="55" t="s">
        <v>1220</v>
      </c>
      <c r="D381" s="87"/>
      <c r="E381" s="87">
        <v>36766</v>
      </c>
      <c r="F381" s="56"/>
      <c r="G381" s="56"/>
      <c r="H381" s="56"/>
      <c r="I381" s="56"/>
      <c r="J381" s="56"/>
      <c r="K381" s="59"/>
      <c r="L381" s="56">
        <v>5426</v>
      </c>
      <c r="M381" s="56"/>
      <c r="N381" s="56"/>
      <c r="O381" s="56"/>
      <c r="P381" s="59">
        <f t="shared" si="30"/>
        <v>5426</v>
      </c>
      <c r="Q381" s="58">
        <v>5426</v>
      </c>
    </row>
    <row r="382" spans="1:17" s="55" customFormat="1" ht="13.5" customHeight="1">
      <c r="A382" s="42" t="s">
        <v>1221</v>
      </c>
      <c r="B382" s="56" t="s">
        <v>1222</v>
      </c>
      <c r="C382" s="55" t="s">
        <v>1223</v>
      </c>
      <c r="D382" s="87"/>
      <c r="E382" s="87">
        <v>2111</v>
      </c>
      <c r="F382" s="56"/>
      <c r="G382" s="56"/>
      <c r="H382" s="56"/>
      <c r="I382" s="56"/>
      <c r="J382" s="56"/>
      <c r="K382" s="59"/>
      <c r="L382" s="56"/>
      <c r="M382" s="56"/>
      <c r="N382" s="56"/>
      <c r="O382" s="56"/>
      <c r="P382" s="59">
        <f t="shared" si="30"/>
        <v>0</v>
      </c>
      <c r="Q382" s="58"/>
    </row>
    <row r="383" spans="1:17" s="55" customFormat="1" ht="13.5" customHeight="1">
      <c r="A383" s="101" t="s">
        <v>1224</v>
      </c>
      <c r="B383" s="56" t="s">
        <v>1225</v>
      </c>
      <c r="C383" s="55" t="s">
        <v>1226</v>
      </c>
      <c r="D383" s="87"/>
      <c r="E383" s="87">
        <v>18070</v>
      </c>
      <c r="F383" s="56"/>
      <c r="G383" s="56"/>
      <c r="H383" s="56"/>
      <c r="I383" s="56"/>
      <c r="J383" s="56"/>
      <c r="K383" s="59"/>
      <c r="L383" s="56">
        <v>3070</v>
      </c>
      <c r="M383" s="56"/>
      <c r="N383" s="56"/>
      <c r="O383" s="56"/>
      <c r="P383" s="59">
        <f t="shared" si="30"/>
        <v>3070</v>
      </c>
      <c r="Q383" s="58">
        <v>3070</v>
      </c>
    </row>
    <row r="384" spans="1:17" s="55" customFormat="1" ht="13.5" customHeight="1">
      <c r="A384" s="42" t="s">
        <v>1227</v>
      </c>
      <c r="B384" s="56" t="s">
        <v>1228</v>
      </c>
      <c r="C384" s="55" t="s">
        <v>1229</v>
      </c>
      <c r="D384" s="87"/>
      <c r="E384" s="87">
        <v>4003</v>
      </c>
      <c r="F384" s="56"/>
      <c r="G384" s="56"/>
      <c r="H384" s="56"/>
      <c r="I384" s="56"/>
      <c r="J384" s="56"/>
      <c r="K384" s="59"/>
      <c r="L384" s="56"/>
      <c r="M384" s="56"/>
      <c r="N384" s="56"/>
      <c r="O384" s="56"/>
      <c r="P384" s="59">
        <f t="shared" si="30"/>
        <v>0</v>
      </c>
      <c r="Q384" s="58"/>
    </row>
    <row r="385" spans="1:17" s="55" customFormat="1" ht="13.5" customHeight="1">
      <c r="A385" s="101" t="s">
        <v>1230</v>
      </c>
      <c r="B385" s="56" t="s">
        <v>1231</v>
      </c>
      <c r="C385" s="55" t="s">
        <v>1232</v>
      </c>
      <c r="D385" s="87"/>
      <c r="E385" s="87">
        <v>4037</v>
      </c>
      <c r="F385" s="56"/>
      <c r="G385" s="56"/>
      <c r="H385" s="56"/>
      <c r="I385" s="56"/>
      <c r="J385" s="56"/>
      <c r="K385" s="59"/>
      <c r="L385" s="56"/>
      <c r="M385" s="56"/>
      <c r="N385" s="56"/>
      <c r="O385" s="56"/>
      <c r="P385" s="59">
        <f t="shared" si="30"/>
        <v>0</v>
      </c>
      <c r="Q385" s="58"/>
    </row>
    <row r="386" spans="1:17" s="55" customFormat="1" ht="13.5" customHeight="1">
      <c r="A386" s="42" t="s">
        <v>1233</v>
      </c>
      <c r="B386" s="56" t="s">
        <v>1234</v>
      </c>
      <c r="C386" s="55" t="s">
        <v>1235</v>
      </c>
      <c r="D386" s="87"/>
      <c r="E386" s="87">
        <v>2000</v>
      </c>
      <c r="F386" s="56"/>
      <c r="G386" s="56"/>
      <c r="H386" s="56"/>
      <c r="I386" s="56"/>
      <c r="J386" s="56"/>
      <c r="K386" s="59"/>
      <c r="L386" s="56"/>
      <c r="M386" s="56"/>
      <c r="N386" s="56"/>
      <c r="O386" s="56"/>
      <c r="P386" s="59">
        <f t="shared" si="30"/>
        <v>0</v>
      </c>
      <c r="Q386" s="58"/>
    </row>
    <row r="387" spans="1:17" s="55" customFormat="1" ht="13.5" customHeight="1">
      <c r="A387" s="101" t="s">
        <v>1236</v>
      </c>
      <c r="B387" s="56" t="s">
        <v>1237</v>
      </c>
      <c r="C387" s="55" t="s">
        <v>1238</v>
      </c>
      <c r="D387" s="87"/>
      <c r="E387" s="87">
        <v>19000</v>
      </c>
      <c r="F387" s="56"/>
      <c r="G387" s="56"/>
      <c r="H387" s="56"/>
      <c r="I387" s="56"/>
      <c r="J387" s="56"/>
      <c r="K387" s="59"/>
      <c r="L387" s="56">
        <v>18819</v>
      </c>
      <c r="M387" s="56"/>
      <c r="N387" s="56"/>
      <c r="O387" s="56"/>
      <c r="P387" s="59">
        <f t="shared" si="30"/>
        <v>18819</v>
      </c>
      <c r="Q387" s="58">
        <v>18819</v>
      </c>
    </row>
    <row r="388" spans="1:17" s="55" customFormat="1" ht="13.5" customHeight="1">
      <c r="A388" s="42" t="s">
        <v>1239</v>
      </c>
      <c r="B388" s="56" t="s">
        <v>1240</v>
      </c>
      <c r="C388" s="55" t="s">
        <v>1241</v>
      </c>
      <c r="D388" s="87"/>
      <c r="E388" s="87">
        <v>200</v>
      </c>
      <c r="F388" s="56"/>
      <c r="G388" s="56"/>
      <c r="H388" s="56"/>
      <c r="I388" s="56"/>
      <c r="J388" s="56"/>
      <c r="K388" s="59"/>
      <c r="L388" s="56">
        <v>200</v>
      </c>
      <c r="M388" s="56"/>
      <c r="N388" s="56"/>
      <c r="O388" s="56"/>
      <c r="P388" s="59">
        <f t="shared" si="30"/>
        <v>200</v>
      </c>
      <c r="Q388" s="58"/>
    </row>
    <row r="389" spans="1:17" s="55" customFormat="1" ht="13.5" customHeight="1">
      <c r="A389" s="101" t="s">
        <v>1242</v>
      </c>
      <c r="B389" s="56" t="s">
        <v>1243</v>
      </c>
      <c r="C389" s="55" t="s">
        <v>1244</v>
      </c>
      <c r="D389" s="87">
        <v>15000</v>
      </c>
      <c r="E389" s="87">
        <v>42343</v>
      </c>
      <c r="F389" s="56"/>
      <c r="G389" s="56"/>
      <c r="H389" s="56"/>
      <c r="I389" s="56"/>
      <c r="J389" s="56"/>
      <c r="K389" s="59">
        <f aca="true" t="shared" si="31" ref="K389:K425">SUM(F389:J389)</f>
        <v>0</v>
      </c>
      <c r="L389" s="56"/>
      <c r="M389" s="56"/>
      <c r="N389" s="56">
        <v>23233</v>
      </c>
      <c r="O389" s="56"/>
      <c r="P389" s="59">
        <f aca="true" t="shared" si="32" ref="P389:P420">SUM(K389:O389)</f>
        <v>23233</v>
      </c>
      <c r="Q389" s="58">
        <v>23233</v>
      </c>
    </row>
    <row r="390" spans="1:17" s="55" customFormat="1" ht="14.25" customHeight="1">
      <c r="A390" s="42" t="s">
        <v>1245</v>
      </c>
      <c r="B390" s="56" t="s">
        <v>1246</v>
      </c>
      <c r="C390" s="55" t="s">
        <v>1247</v>
      </c>
      <c r="D390" s="87">
        <v>311093</v>
      </c>
      <c r="E390" s="87">
        <v>313434</v>
      </c>
      <c r="F390" s="56"/>
      <c r="G390" s="56"/>
      <c r="H390" s="56">
        <v>236925</v>
      </c>
      <c r="I390" s="56"/>
      <c r="J390" s="56"/>
      <c r="K390" s="59">
        <f t="shared" si="31"/>
        <v>236925</v>
      </c>
      <c r="L390" s="56">
        <v>2711</v>
      </c>
      <c r="M390" s="56">
        <v>11840</v>
      </c>
      <c r="N390" s="56">
        <v>17347</v>
      </c>
      <c r="O390" s="56"/>
      <c r="P390" s="59">
        <f t="shared" si="32"/>
        <v>268823</v>
      </c>
      <c r="Q390" s="58">
        <v>193127</v>
      </c>
    </row>
    <row r="391" spans="1:17" s="55" customFormat="1" ht="13.5" customHeight="1">
      <c r="A391" s="101" t="s">
        <v>1248</v>
      </c>
      <c r="B391" s="56" t="s">
        <v>1249</v>
      </c>
      <c r="C391" s="55" t="s">
        <v>1250</v>
      </c>
      <c r="D391" s="87">
        <v>5000</v>
      </c>
      <c r="E391" s="87">
        <v>5808</v>
      </c>
      <c r="F391" s="56"/>
      <c r="G391" s="56"/>
      <c r="H391" s="56">
        <v>723</v>
      </c>
      <c r="I391" s="56"/>
      <c r="J391" s="56"/>
      <c r="K391" s="59">
        <f t="shared" si="31"/>
        <v>723</v>
      </c>
      <c r="L391" s="56">
        <v>1500</v>
      </c>
      <c r="M391" s="56">
        <v>516</v>
      </c>
      <c r="N391" s="56"/>
      <c r="O391" s="56"/>
      <c r="P391" s="59">
        <f t="shared" si="32"/>
        <v>2739</v>
      </c>
      <c r="Q391" s="58"/>
    </row>
    <row r="392" spans="1:17" s="55" customFormat="1" ht="13.5" customHeight="1">
      <c r="A392" s="42" t="s">
        <v>1251</v>
      </c>
      <c r="B392" s="56" t="s">
        <v>1252</v>
      </c>
      <c r="C392" s="55" t="s">
        <v>1253</v>
      </c>
      <c r="D392" s="87">
        <v>12000</v>
      </c>
      <c r="E392" s="87">
        <v>13698</v>
      </c>
      <c r="F392" s="56"/>
      <c r="G392" s="56"/>
      <c r="H392" s="56">
        <v>13698</v>
      </c>
      <c r="I392" s="56"/>
      <c r="J392" s="56"/>
      <c r="K392" s="59">
        <f t="shared" si="31"/>
        <v>13698</v>
      </c>
      <c r="L392" s="56"/>
      <c r="M392" s="56"/>
      <c r="N392" s="56"/>
      <c r="O392" s="56"/>
      <c r="P392" s="59">
        <f t="shared" si="32"/>
        <v>13698</v>
      </c>
      <c r="Q392" s="58">
        <v>13698</v>
      </c>
    </row>
    <row r="393" spans="1:17" s="55" customFormat="1" ht="13.5" customHeight="1">
      <c r="A393" s="101" t="s">
        <v>1254</v>
      </c>
      <c r="B393" s="56" t="s">
        <v>1255</v>
      </c>
      <c r="C393" s="55" t="s">
        <v>1256</v>
      </c>
      <c r="D393" s="87">
        <v>3000</v>
      </c>
      <c r="E393" s="87">
        <v>701</v>
      </c>
      <c r="F393" s="56"/>
      <c r="G393" s="56"/>
      <c r="H393" s="56">
        <v>701</v>
      </c>
      <c r="I393" s="56"/>
      <c r="J393" s="56"/>
      <c r="K393" s="59">
        <f t="shared" si="31"/>
        <v>701</v>
      </c>
      <c r="L393" s="56"/>
      <c r="M393" s="56"/>
      <c r="N393" s="56"/>
      <c r="O393" s="56"/>
      <c r="P393" s="59">
        <f t="shared" si="32"/>
        <v>701</v>
      </c>
      <c r="Q393" s="58"/>
    </row>
    <row r="394" spans="1:17" s="55" customFormat="1" ht="13.5" customHeight="1">
      <c r="A394" s="42" t="s">
        <v>1257</v>
      </c>
      <c r="B394" s="56" t="s">
        <v>1258</v>
      </c>
      <c r="C394" s="55" t="s">
        <v>1259</v>
      </c>
      <c r="D394" s="87">
        <v>20000</v>
      </c>
      <c r="E394" s="87">
        <v>20385</v>
      </c>
      <c r="F394" s="56"/>
      <c r="G394" s="56">
        <v>12</v>
      </c>
      <c r="H394" s="56">
        <v>14006</v>
      </c>
      <c r="I394" s="56"/>
      <c r="J394" s="56"/>
      <c r="K394" s="59">
        <f t="shared" si="31"/>
        <v>14018</v>
      </c>
      <c r="L394" s="56">
        <v>458</v>
      </c>
      <c r="M394" s="56"/>
      <c r="N394" s="56"/>
      <c r="O394" s="56"/>
      <c r="P394" s="59">
        <f t="shared" si="32"/>
        <v>14476</v>
      </c>
      <c r="Q394" s="58"/>
    </row>
    <row r="395" spans="1:17" s="55" customFormat="1" ht="13.5" customHeight="1">
      <c r="A395" s="101" t="s">
        <v>1260</v>
      </c>
      <c r="B395" s="56" t="s">
        <v>1261</v>
      </c>
      <c r="C395" s="55" t="s">
        <v>1262</v>
      </c>
      <c r="D395" s="87"/>
      <c r="E395" s="87"/>
      <c r="F395" s="56"/>
      <c r="G395" s="56"/>
      <c r="H395" s="56"/>
      <c r="I395" s="56"/>
      <c r="J395" s="56"/>
      <c r="K395" s="59">
        <f t="shared" si="31"/>
        <v>0</v>
      </c>
      <c r="L395" s="56"/>
      <c r="M395" s="56"/>
      <c r="N395" s="56"/>
      <c r="O395" s="56"/>
      <c r="P395" s="59">
        <f t="shared" si="32"/>
        <v>0</v>
      </c>
      <c r="Q395" s="58"/>
    </row>
    <row r="396" spans="1:17" s="55" customFormat="1" ht="13.5" customHeight="1">
      <c r="A396" s="42" t="s">
        <v>1263</v>
      </c>
      <c r="B396" s="56" t="s">
        <v>1264</v>
      </c>
      <c r="C396" s="55" t="s">
        <v>1265</v>
      </c>
      <c r="D396" s="87"/>
      <c r="E396" s="87">
        <v>53125</v>
      </c>
      <c r="F396" s="56"/>
      <c r="G396" s="56"/>
      <c r="H396" s="56"/>
      <c r="I396" s="56"/>
      <c r="J396" s="56"/>
      <c r="K396" s="59">
        <f t="shared" si="31"/>
        <v>0</v>
      </c>
      <c r="L396" s="56">
        <v>53125</v>
      </c>
      <c r="M396" s="56"/>
      <c r="N396" s="56"/>
      <c r="O396" s="56"/>
      <c r="P396" s="59">
        <f t="shared" si="32"/>
        <v>53125</v>
      </c>
      <c r="Q396" s="58"/>
    </row>
    <row r="397" spans="1:17" s="55" customFormat="1" ht="13.5" customHeight="1">
      <c r="A397" s="101" t="s">
        <v>1266</v>
      </c>
      <c r="B397" s="56" t="s">
        <v>1267</v>
      </c>
      <c r="C397" s="55" t="s">
        <v>1268</v>
      </c>
      <c r="D397" s="87"/>
      <c r="E397" s="87">
        <v>15625</v>
      </c>
      <c r="F397" s="56"/>
      <c r="G397" s="56"/>
      <c r="H397" s="56"/>
      <c r="I397" s="56"/>
      <c r="J397" s="56"/>
      <c r="K397" s="59">
        <f t="shared" si="31"/>
        <v>0</v>
      </c>
      <c r="L397" s="56">
        <v>15625</v>
      </c>
      <c r="M397" s="56"/>
      <c r="N397" s="56"/>
      <c r="O397" s="56"/>
      <c r="P397" s="59">
        <f t="shared" si="32"/>
        <v>15625</v>
      </c>
      <c r="Q397" s="58"/>
    </row>
    <row r="398" spans="1:17" s="55" customFormat="1" ht="13.5" customHeight="1">
      <c r="A398" s="42" t="s">
        <v>1269</v>
      </c>
      <c r="B398" s="56" t="s">
        <v>1270</v>
      </c>
      <c r="C398" s="55" t="s">
        <v>1271</v>
      </c>
      <c r="D398" s="87">
        <v>5659</v>
      </c>
      <c r="E398" s="87">
        <v>5871</v>
      </c>
      <c r="F398" s="56">
        <v>154</v>
      </c>
      <c r="G398" s="56">
        <v>21</v>
      </c>
      <c r="H398" s="56">
        <v>3925</v>
      </c>
      <c r="I398" s="56"/>
      <c r="J398" s="56"/>
      <c r="K398" s="59">
        <f t="shared" si="31"/>
        <v>4100</v>
      </c>
      <c r="L398" s="56"/>
      <c r="M398" s="56"/>
      <c r="N398" s="56"/>
      <c r="O398" s="56"/>
      <c r="P398" s="59">
        <f t="shared" si="32"/>
        <v>4100</v>
      </c>
      <c r="Q398" s="58"/>
    </row>
    <row r="399" spans="1:17" s="55" customFormat="1" ht="13.5" customHeight="1">
      <c r="A399" s="101" t="s">
        <v>1272</v>
      </c>
      <c r="B399" s="56" t="s">
        <v>1273</v>
      </c>
      <c r="C399" s="55" t="s">
        <v>1274</v>
      </c>
      <c r="D399" s="87">
        <v>1000</v>
      </c>
      <c r="E399" s="87">
        <v>4864</v>
      </c>
      <c r="F399" s="56"/>
      <c r="G399" s="56"/>
      <c r="H399" s="56"/>
      <c r="I399" s="56"/>
      <c r="J399" s="56">
        <v>940</v>
      </c>
      <c r="K399" s="59">
        <f t="shared" si="31"/>
        <v>940</v>
      </c>
      <c r="L399" s="56"/>
      <c r="M399" s="56"/>
      <c r="N399" s="56">
        <v>340</v>
      </c>
      <c r="O399" s="56"/>
      <c r="P399" s="59">
        <f t="shared" si="32"/>
        <v>1280</v>
      </c>
      <c r="Q399" s="58"/>
    </row>
    <row r="400" spans="1:17" s="55" customFormat="1" ht="13.5" customHeight="1">
      <c r="A400" s="42" t="s">
        <v>1275</v>
      </c>
      <c r="B400" s="56" t="s">
        <v>1276</v>
      </c>
      <c r="C400" s="55" t="s">
        <v>1277</v>
      </c>
      <c r="D400" s="87">
        <v>3500</v>
      </c>
      <c r="E400" s="87">
        <v>3500</v>
      </c>
      <c r="F400" s="56"/>
      <c r="G400" s="56"/>
      <c r="H400" s="56"/>
      <c r="I400" s="56"/>
      <c r="J400" s="56">
        <v>3500</v>
      </c>
      <c r="K400" s="59">
        <f t="shared" si="31"/>
        <v>3500</v>
      </c>
      <c r="L400" s="56"/>
      <c r="M400" s="56"/>
      <c r="N400" s="56"/>
      <c r="O400" s="56"/>
      <c r="P400" s="59">
        <f t="shared" si="32"/>
        <v>3500</v>
      </c>
      <c r="Q400" s="58"/>
    </row>
    <row r="401" spans="1:17" s="55" customFormat="1" ht="13.5" customHeight="1">
      <c r="A401" s="101" t="s">
        <v>1278</v>
      </c>
      <c r="B401" s="56" t="s">
        <v>1279</v>
      </c>
      <c r="C401" s="55" t="s">
        <v>1280</v>
      </c>
      <c r="D401" s="87">
        <v>10000</v>
      </c>
      <c r="E401" s="87">
        <v>20000</v>
      </c>
      <c r="F401" s="56"/>
      <c r="G401" s="56"/>
      <c r="H401" s="56"/>
      <c r="I401" s="56"/>
      <c r="J401" s="56"/>
      <c r="K401" s="59">
        <f t="shared" si="31"/>
        <v>0</v>
      </c>
      <c r="L401" s="56"/>
      <c r="M401" s="56"/>
      <c r="N401" s="56">
        <v>4918</v>
      </c>
      <c r="O401" s="56"/>
      <c r="P401" s="59">
        <f t="shared" si="32"/>
        <v>4918</v>
      </c>
      <c r="Q401" s="58"/>
    </row>
    <row r="402" spans="1:17" s="55" customFormat="1" ht="13.5" customHeight="1">
      <c r="A402" s="42" t="s">
        <v>1281</v>
      </c>
      <c r="B402" s="56" t="s">
        <v>1282</v>
      </c>
      <c r="C402" s="55" t="s">
        <v>1283</v>
      </c>
      <c r="D402" s="87">
        <v>74</v>
      </c>
      <c r="E402" s="87">
        <v>74</v>
      </c>
      <c r="F402" s="56"/>
      <c r="G402" s="56"/>
      <c r="H402" s="56"/>
      <c r="I402" s="56"/>
      <c r="J402" s="56"/>
      <c r="K402" s="59">
        <f t="shared" si="31"/>
        <v>0</v>
      </c>
      <c r="L402" s="56"/>
      <c r="M402" s="56"/>
      <c r="N402" s="56"/>
      <c r="O402" s="56"/>
      <c r="P402" s="59">
        <f t="shared" si="32"/>
        <v>0</v>
      </c>
      <c r="Q402" s="58"/>
    </row>
    <row r="403" spans="1:17" s="55" customFormat="1" ht="13.5" customHeight="1">
      <c r="A403" s="101" t="s">
        <v>1284</v>
      </c>
      <c r="B403" s="56" t="s">
        <v>1285</v>
      </c>
      <c r="C403" s="55" t="s">
        <v>1286</v>
      </c>
      <c r="D403" s="87">
        <v>99085</v>
      </c>
      <c r="E403" s="87">
        <v>132835</v>
      </c>
      <c r="F403" s="56"/>
      <c r="G403" s="56"/>
      <c r="H403" s="56"/>
      <c r="I403" s="56"/>
      <c r="J403" s="56"/>
      <c r="K403" s="59">
        <f t="shared" si="31"/>
        <v>0</v>
      </c>
      <c r="L403" s="56"/>
      <c r="M403" s="56"/>
      <c r="N403" s="56">
        <v>132835</v>
      </c>
      <c r="O403" s="56"/>
      <c r="P403" s="59">
        <f t="shared" si="32"/>
        <v>132835</v>
      </c>
      <c r="Q403" s="58">
        <v>77500</v>
      </c>
    </row>
    <row r="404" spans="1:17" s="55" customFormat="1" ht="13.5" customHeight="1">
      <c r="A404" s="42" t="s">
        <v>1287</v>
      </c>
      <c r="B404" s="56" t="s">
        <v>1288</v>
      </c>
      <c r="C404" s="55" t="s">
        <v>1289</v>
      </c>
      <c r="D404" s="87">
        <v>600</v>
      </c>
      <c r="E404" s="87">
        <v>600</v>
      </c>
      <c r="F404" s="56"/>
      <c r="G404" s="56"/>
      <c r="H404" s="56"/>
      <c r="I404" s="56"/>
      <c r="J404" s="56">
        <v>600</v>
      </c>
      <c r="K404" s="59">
        <f t="shared" si="31"/>
        <v>600</v>
      </c>
      <c r="L404" s="56"/>
      <c r="M404" s="56"/>
      <c r="N404" s="56"/>
      <c r="O404" s="56"/>
      <c r="P404" s="59">
        <f t="shared" si="32"/>
        <v>600</v>
      </c>
      <c r="Q404" s="58">
        <v>600</v>
      </c>
    </row>
    <row r="405" spans="1:17" s="55" customFormat="1" ht="13.5" customHeight="1">
      <c r="A405" s="101" t="s">
        <v>1290</v>
      </c>
      <c r="B405" s="56" t="s">
        <v>1291</v>
      </c>
      <c r="C405" s="55" t="s">
        <v>1292</v>
      </c>
      <c r="D405" s="87">
        <v>50000</v>
      </c>
      <c r="E405" s="87">
        <v>100000</v>
      </c>
      <c r="F405" s="56"/>
      <c r="G405" s="56"/>
      <c r="H405" s="56"/>
      <c r="I405" s="56"/>
      <c r="J405" s="56">
        <v>100000</v>
      </c>
      <c r="K405" s="59">
        <f t="shared" si="31"/>
        <v>100000</v>
      </c>
      <c r="L405" s="56"/>
      <c r="M405" s="56"/>
      <c r="N405" s="56"/>
      <c r="O405" s="56"/>
      <c r="P405" s="59">
        <f t="shared" si="32"/>
        <v>100000</v>
      </c>
      <c r="Q405" s="58">
        <v>100000</v>
      </c>
    </row>
    <row r="406" spans="1:17" s="55" customFormat="1" ht="13.5" customHeight="1">
      <c r="A406" s="42" t="s">
        <v>1293</v>
      </c>
      <c r="B406" s="56" t="s">
        <v>794</v>
      </c>
      <c r="C406" s="55" t="s">
        <v>631</v>
      </c>
      <c r="D406" s="87"/>
      <c r="E406" s="87">
        <v>768</v>
      </c>
      <c r="F406" s="56"/>
      <c r="G406" s="56"/>
      <c r="H406" s="56"/>
      <c r="I406" s="56"/>
      <c r="J406" s="56">
        <v>768</v>
      </c>
      <c r="K406" s="59">
        <f t="shared" si="31"/>
        <v>768</v>
      </c>
      <c r="L406" s="56"/>
      <c r="M406" s="56"/>
      <c r="N406" s="56"/>
      <c r="O406" s="56"/>
      <c r="P406" s="59">
        <f t="shared" si="32"/>
        <v>768</v>
      </c>
      <c r="Q406" s="58"/>
    </row>
    <row r="407" spans="1:17" s="55" customFormat="1" ht="13.5" customHeight="1">
      <c r="A407" s="101" t="s">
        <v>1294</v>
      </c>
      <c r="B407" s="56" t="s">
        <v>1295</v>
      </c>
      <c r="C407" s="55" t="s">
        <v>1296</v>
      </c>
      <c r="D407" s="87"/>
      <c r="E407" s="87">
        <v>3000</v>
      </c>
      <c r="F407" s="56"/>
      <c r="G407" s="56"/>
      <c r="H407" s="56"/>
      <c r="I407" s="56"/>
      <c r="J407" s="56"/>
      <c r="K407" s="59">
        <f t="shared" si="31"/>
        <v>0</v>
      </c>
      <c r="L407" s="56"/>
      <c r="M407" s="56"/>
      <c r="N407" s="56">
        <v>3000</v>
      </c>
      <c r="O407" s="56"/>
      <c r="P407" s="59">
        <f t="shared" si="32"/>
        <v>3000</v>
      </c>
      <c r="Q407" s="58"/>
    </row>
    <row r="408" spans="1:17" s="55" customFormat="1" ht="13.5" customHeight="1">
      <c r="A408" s="42" t="s">
        <v>1297</v>
      </c>
      <c r="B408" s="56" t="s">
        <v>1298</v>
      </c>
      <c r="C408" s="55" t="s">
        <v>1299</v>
      </c>
      <c r="D408" s="87"/>
      <c r="E408" s="87">
        <v>10000</v>
      </c>
      <c r="F408" s="56"/>
      <c r="G408" s="56"/>
      <c r="H408" s="56"/>
      <c r="I408" s="56"/>
      <c r="J408" s="56"/>
      <c r="K408" s="59">
        <f t="shared" si="31"/>
        <v>0</v>
      </c>
      <c r="L408" s="56"/>
      <c r="M408" s="56"/>
      <c r="N408" s="56">
        <v>10000</v>
      </c>
      <c r="O408" s="56"/>
      <c r="P408" s="59">
        <f t="shared" si="32"/>
        <v>10000</v>
      </c>
      <c r="Q408" s="58"/>
    </row>
    <row r="409" spans="1:17" s="55" customFormat="1" ht="13.5" customHeight="1">
      <c r="A409" s="101" t="s">
        <v>1300</v>
      </c>
      <c r="B409" s="56" t="s">
        <v>1301</v>
      </c>
      <c r="C409" s="55" t="s">
        <v>1302</v>
      </c>
      <c r="D409" s="87"/>
      <c r="E409" s="87"/>
      <c r="F409" s="56"/>
      <c r="G409" s="56"/>
      <c r="H409" s="56"/>
      <c r="I409" s="56"/>
      <c r="J409" s="56"/>
      <c r="K409" s="59">
        <f t="shared" si="31"/>
        <v>0</v>
      </c>
      <c r="L409" s="56"/>
      <c r="M409" s="56"/>
      <c r="N409" s="56"/>
      <c r="O409" s="56"/>
      <c r="P409" s="59">
        <f t="shared" si="32"/>
        <v>0</v>
      </c>
      <c r="Q409" s="58"/>
    </row>
    <row r="410" spans="1:17" s="55" customFormat="1" ht="12.75" customHeight="1">
      <c r="A410" s="42" t="s">
        <v>1303</v>
      </c>
      <c r="B410" s="56" t="s">
        <v>1304</v>
      </c>
      <c r="C410" s="55" t="s">
        <v>1305</v>
      </c>
      <c r="D410" s="87"/>
      <c r="E410" s="87">
        <v>726</v>
      </c>
      <c r="F410" s="56"/>
      <c r="G410" s="56"/>
      <c r="H410" s="56"/>
      <c r="I410" s="56"/>
      <c r="J410" s="56"/>
      <c r="K410" s="59">
        <f t="shared" si="31"/>
        <v>0</v>
      </c>
      <c r="L410" s="56"/>
      <c r="M410" s="56"/>
      <c r="N410" s="56">
        <v>726</v>
      </c>
      <c r="O410" s="56"/>
      <c r="P410" s="59">
        <f t="shared" si="32"/>
        <v>726</v>
      </c>
      <c r="Q410" s="58">
        <v>726</v>
      </c>
    </row>
    <row r="411" spans="1:17" s="55" customFormat="1" ht="13.5" customHeight="1">
      <c r="A411" s="101" t="s">
        <v>1306</v>
      </c>
      <c r="B411" s="56" t="s">
        <v>1307</v>
      </c>
      <c r="C411" s="55" t="s">
        <v>1308</v>
      </c>
      <c r="D411" s="87"/>
      <c r="E411" s="87">
        <v>13440</v>
      </c>
      <c r="F411" s="56"/>
      <c r="G411" s="56"/>
      <c r="H411" s="56"/>
      <c r="I411" s="56"/>
      <c r="J411" s="56"/>
      <c r="K411" s="59">
        <f t="shared" si="31"/>
        <v>0</v>
      </c>
      <c r="L411" s="56"/>
      <c r="M411" s="56"/>
      <c r="N411" s="56">
        <v>12768</v>
      </c>
      <c r="O411" s="56"/>
      <c r="P411" s="59">
        <f t="shared" si="32"/>
        <v>12768</v>
      </c>
      <c r="Q411" s="58">
        <v>12768</v>
      </c>
    </row>
    <row r="412" spans="1:17" s="55" customFormat="1" ht="13.5" customHeight="1">
      <c r="A412" s="42" t="s">
        <v>1309</v>
      </c>
      <c r="B412" s="56" t="s">
        <v>1310</v>
      </c>
      <c r="C412" s="55" t="s">
        <v>1311</v>
      </c>
      <c r="D412" s="87"/>
      <c r="E412" s="87">
        <v>4500</v>
      </c>
      <c r="F412" s="56"/>
      <c r="G412" s="56"/>
      <c r="H412" s="56"/>
      <c r="I412" s="56"/>
      <c r="J412" s="56"/>
      <c r="K412" s="59">
        <f t="shared" si="31"/>
        <v>0</v>
      </c>
      <c r="L412" s="56"/>
      <c r="M412" s="56"/>
      <c r="N412" s="56"/>
      <c r="O412" s="56"/>
      <c r="P412" s="59">
        <f t="shared" si="32"/>
        <v>0</v>
      </c>
      <c r="Q412" s="58"/>
    </row>
    <row r="413" spans="1:17" s="55" customFormat="1" ht="13.5" customHeight="1">
      <c r="A413" s="101" t="s">
        <v>1312</v>
      </c>
      <c r="B413" s="56" t="s">
        <v>1313</v>
      </c>
      <c r="C413" s="55" t="s">
        <v>1314</v>
      </c>
      <c r="D413" s="87"/>
      <c r="E413" s="87">
        <v>126482</v>
      </c>
      <c r="F413" s="56"/>
      <c r="G413" s="56"/>
      <c r="H413" s="56"/>
      <c r="I413" s="56"/>
      <c r="J413" s="56">
        <v>126482</v>
      </c>
      <c r="K413" s="59">
        <f t="shared" si="31"/>
        <v>126482</v>
      </c>
      <c r="L413" s="56"/>
      <c r="M413" s="56"/>
      <c r="N413" s="56"/>
      <c r="O413" s="56"/>
      <c r="P413" s="59">
        <f t="shared" si="32"/>
        <v>126482</v>
      </c>
      <c r="Q413" s="58">
        <v>128482</v>
      </c>
    </row>
    <row r="414" spans="1:17" s="55" customFormat="1" ht="13.5" customHeight="1">
      <c r="A414" s="42" t="s">
        <v>1315</v>
      </c>
      <c r="B414" s="56" t="s">
        <v>1316</v>
      </c>
      <c r="C414" s="55" t="s">
        <v>1317</v>
      </c>
      <c r="D414" s="87"/>
      <c r="E414" s="87">
        <v>4160</v>
      </c>
      <c r="F414" s="56"/>
      <c r="G414" s="56"/>
      <c r="H414" s="56"/>
      <c r="I414" s="56"/>
      <c r="J414" s="56"/>
      <c r="K414" s="59">
        <f t="shared" si="31"/>
        <v>0</v>
      </c>
      <c r="L414" s="56"/>
      <c r="M414" s="56"/>
      <c r="N414" s="56">
        <v>4149</v>
      </c>
      <c r="O414" s="56"/>
      <c r="P414" s="59">
        <f t="shared" si="32"/>
        <v>4149</v>
      </c>
      <c r="Q414" s="58"/>
    </row>
    <row r="415" spans="1:17" s="55" customFormat="1" ht="13.5" customHeight="1">
      <c r="A415" s="101" t="s">
        <v>1318</v>
      </c>
      <c r="B415" s="56" t="s">
        <v>1319</v>
      </c>
      <c r="C415" s="55" t="s">
        <v>936</v>
      </c>
      <c r="D415" s="87">
        <v>27000</v>
      </c>
      <c r="E415" s="87">
        <v>27000</v>
      </c>
      <c r="F415" s="56"/>
      <c r="G415" s="56"/>
      <c r="H415" s="56"/>
      <c r="I415" s="56"/>
      <c r="J415" s="56"/>
      <c r="K415" s="59">
        <f t="shared" si="31"/>
        <v>0</v>
      </c>
      <c r="L415" s="56"/>
      <c r="M415" s="56"/>
      <c r="N415" s="56"/>
      <c r="O415" s="56">
        <v>27000</v>
      </c>
      <c r="P415" s="59">
        <f t="shared" si="32"/>
        <v>27000</v>
      </c>
      <c r="Q415" s="58"/>
    </row>
    <row r="416" spans="1:17" s="55" customFormat="1" ht="13.5" customHeight="1">
      <c r="A416" s="42" t="s">
        <v>1320</v>
      </c>
      <c r="B416" s="56" t="s">
        <v>1321</v>
      </c>
      <c r="C416" s="55" t="s">
        <v>1322</v>
      </c>
      <c r="D416" s="87">
        <v>1103</v>
      </c>
      <c r="E416" s="87">
        <v>1103</v>
      </c>
      <c r="F416" s="56"/>
      <c r="G416" s="56"/>
      <c r="H416" s="56">
        <v>1358</v>
      </c>
      <c r="I416" s="56"/>
      <c r="J416" s="56"/>
      <c r="K416" s="59">
        <f t="shared" si="31"/>
        <v>1358</v>
      </c>
      <c r="L416" s="56"/>
      <c r="M416" s="56"/>
      <c r="N416" s="56"/>
      <c r="O416" s="56"/>
      <c r="P416" s="59">
        <f t="shared" si="32"/>
        <v>1358</v>
      </c>
      <c r="Q416" s="58"/>
    </row>
    <row r="417" spans="1:17" s="55" customFormat="1" ht="13.5" customHeight="1">
      <c r="A417" s="101" t="s">
        <v>1323</v>
      </c>
      <c r="B417" s="56" t="s">
        <v>1324</v>
      </c>
      <c r="C417" s="55" t="s">
        <v>1325</v>
      </c>
      <c r="D417" s="87"/>
      <c r="E417" s="87">
        <v>1040</v>
      </c>
      <c r="F417" s="56"/>
      <c r="G417" s="56"/>
      <c r="H417" s="56"/>
      <c r="I417" s="56"/>
      <c r="J417" s="56"/>
      <c r="K417" s="59">
        <f t="shared" si="31"/>
        <v>0</v>
      </c>
      <c r="L417" s="56"/>
      <c r="M417" s="56"/>
      <c r="N417" s="56">
        <v>1040</v>
      </c>
      <c r="O417" s="56"/>
      <c r="P417" s="59">
        <f t="shared" si="32"/>
        <v>1040</v>
      </c>
      <c r="Q417" s="58"/>
    </row>
    <row r="418" spans="1:17" s="55" customFormat="1" ht="13.5" customHeight="1">
      <c r="A418" s="42" t="s">
        <v>1326</v>
      </c>
      <c r="B418" s="56" t="s">
        <v>1327</v>
      </c>
      <c r="C418" s="55" t="s">
        <v>1328</v>
      </c>
      <c r="D418" s="87">
        <v>10000</v>
      </c>
      <c r="E418" s="87">
        <v>10000</v>
      </c>
      <c r="F418" s="56"/>
      <c r="G418" s="56"/>
      <c r="H418" s="56"/>
      <c r="I418" s="56"/>
      <c r="J418" s="56"/>
      <c r="K418" s="59">
        <f t="shared" si="31"/>
        <v>0</v>
      </c>
      <c r="L418" s="56"/>
      <c r="M418" s="56"/>
      <c r="N418" s="56"/>
      <c r="O418" s="56"/>
      <c r="P418" s="59">
        <f t="shared" si="32"/>
        <v>0</v>
      </c>
      <c r="Q418" s="58"/>
    </row>
    <row r="419" spans="1:17" s="55" customFormat="1" ht="13.5" customHeight="1">
      <c r="A419" s="101" t="s">
        <v>1329</v>
      </c>
      <c r="B419" s="56" t="s">
        <v>1330</v>
      </c>
      <c r="C419" s="55" t="s">
        <v>1331</v>
      </c>
      <c r="D419" s="87">
        <v>3000</v>
      </c>
      <c r="E419" s="87"/>
      <c r="F419" s="56"/>
      <c r="G419" s="56"/>
      <c r="H419" s="56"/>
      <c r="I419" s="56"/>
      <c r="J419" s="56"/>
      <c r="K419" s="59">
        <f t="shared" si="31"/>
        <v>0</v>
      </c>
      <c r="L419" s="56"/>
      <c r="M419" s="56"/>
      <c r="N419" s="56"/>
      <c r="O419" s="56"/>
      <c r="P419" s="59">
        <f t="shared" si="32"/>
        <v>0</v>
      </c>
      <c r="Q419" s="58"/>
    </row>
    <row r="420" spans="1:17" s="55" customFormat="1" ht="13.5" customHeight="1">
      <c r="A420" s="42" t="s">
        <v>1332</v>
      </c>
      <c r="B420" s="56" t="s">
        <v>1333</v>
      </c>
      <c r="C420" s="55" t="s">
        <v>1334</v>
      </c>
      <c r="D420" s="87">
        <v>27000</v>
      </c>
      <c r="E420" s="87"/>
      <c r="F420" s="56"/>
      <c r="G420" s="56"/>
      <c r="H420" s="56"/>
      <c r="I420" s="56"/>
      <c r="J420" s="56"/>
      <c r="K420" s="59">
        <f t="shared" si="31"/>
        <v>0</v>
      </c>
      <c r="L420" s="56"/>
      <c r="M420" s="56"/>
      <c r="N420" s="56"/>
      <c r="O420" s="56"/>
      <c r="P420" s="59">
        <f t="shared" si="32"/>
        <v>0</v>
      </c>
      <c r="Q420" s="58"/>
    </row>
    <row r="421" spans="1:17" s="55" customFormat="1" ht="14.25" customHeight="1">
      <c r="A421" s="101" t="s">
        <v>1335</v>
      </c>
      <c r="B421" s="56" t="s">
        <v>1336</v>
      </c>
      <c r="C421" s="55" t="s">
        <v>1337</v>
      </c>
      <c r="D421" s="87">
        <v>52000</v>
      </c>
      <c r="E421" s="87"/>
      <c r="F421" s="56"/>
      <c r="G421" s="56"/>
      <c r="H421" s="56"/>
      <c r="I421" s="56"/>
      <c r="J421" s="56"/>
      <c r="K421" s="59">
        <f t="shared" si="31"/>
        <v>0</v>
      </c>
      <c r="L421" s="56"/>
      <c r="M421" s="56"/>
      <c r="N421" s="56"/>
      <c r="O421" s="56"/>
      <c r="P421" s="59">
        <f>SUM(K421:O421)</f>
        <v>0</v>
      </c>
      <c r="Q421" s="58"/>
    </row>
    <row r="422" spans="1:17" s="55" customFormat="1" ht="13.5" customHeight="1">
      <c r="A422" s="42" t="s">
        <v>1338</v>
      </c>
      <c r="B422" s="56" t="s">
        <v>1339</v>
      </c>
      <c r="C422" s="55" t="s">
        <v>1340</v>
      </c>
      <c r="D422" s="87">
        <v>15000</v>
      </c>
      <c r="E422" s="87">
        <v>15000</v>
      </c>
      <c r="F422" s="56"/>
      <c r="G422" s="56"/>
      <c r="H422" s="56"/>
      <c r="I422" s="56"/>
      <c r="J422" s="56"/>
      <c r="K422" s="59">
        <f t="shared" si="31"/>
        <v>0</v>
      </c>
      <c r="L422" s="56"/>
      <c r="M422" s="56"/>
      <c r="N422" s="56"/>
      <c r="O422" s="56"/>
      <c r="P422" s="59">
        <f>SUM(K422:O422)</f>
        <v>0</v>
      </c>
      <c r="Q422" s="58"/>
    </row>
    <row r="423" spans="1:17" s="55" customFormat="1" ht="13.5" customHeight="1">
      <c r="A423" s="101" t="s">
        <v>1341</v>
      </c>
      <c r="B423" s="56" t="s">
        <v>1342</v>
      </c>
      <c r="C423" s="55" t="s">
        <v>1343</v>
      </c>
      <c r="D423" s="87">
        <v>20000</v>
      </c>
      <c r="E423" s="87"/>
      <c r="F423" s="56"/>
      <c r="G423" s="56"/>
      <c r="H423" s="56"/>
      <c r="I423" s="56"/>
      <c r="J423" s="56"/>
      <c r="K423" s="59">
        <f t="shared" si="31"/>
        <v>0</v>
      </c>
      <c r="L423" s="56"/>
      <c r="M423" s="56"/>
      <c r="N423" s="56"/>
      <c r="O423" s="56"/>
      <c r="P423" s="59">
        <f>SUM(K423:O423)</f>
        <v>0</v>
      </c>
      <c r="Q423" s="58"/>
    </row>
    <row r="424" spans="1:17" s="55" customFormat="1" ht="13.5" customHeight="1">
      <c r="A424" s="42" t="s">
        <v>1344</v>
      </c>
      <c r="B424" s="56" t="s">
        <v>1345</v>
      </c>
      <c r="C424" s="55" t="s">
        <v>1346</v>
      </c>
      <c r="D424" s="87">
        <v>20000</v>
      </c>
      <c r="E424" s="87">
        <v>20000</v>
      </c>
      <c r="F424" s="56"/>
      <c r="G424" s="56"/>
      <c r="H424" s="56"/>
      <c r="I424" s="56"/>
      <c r="J424" s="56"/>
      <c r="K424" s="59">
        <f t="shared" si="31"/>
        <v>0</v>
      </c>
      <c r="L424" s="56"/>
      <c r="M424" s="56"/>
      <c r="N424" s="56"/>
      <c r="O424" s="56"/>
      <c r="P424" s="59">
        <f>SUM(K424:O424)</f>
        <v>0</v>
      </c>
      <c r="Q424" s="58"/>
    </row>
    <row r="425" spans="1:17" s="55" customFormat="1" ht="13.5" customHeight="1">
      <c r="A425" s="101" t="s">
        <v>1347</v>
      </c>
      <c r="B425" s="56" t="s">
        <v>829</v>
      </c>
      <c r="C425" s="55" t="s">
        <v>1348</v>
      </c>
      <c r="D425" s="87">
        <v>18393</v>
      </c>
      <c r="E425" s="87">
        <v>25282</v>
      </c>
      <c r="F425" s="56"/>
      <c r="G425" s="56"/>
      <c r="H425" s="56"/>
      <c r="I425" s="56"/>
      <c r="J425" s="56"/>
      <c r="K425" s="59">
        <f t="shared" si="31"/>
        <v>0</v>
      </c>
      <c r="L425" s="56"/>
      <c r="M425" s="56"/>
      <c r="N425" s="56"/>
      <c r="O425" s="56"/>
      <c r="P425" s="59">
        <f>SUM(K425:O425)</f>
        <v>0</v>
      </c>
      <c r="Q425" s="58"/>
    </row>
    <row r="426" spans="1:17" s="55" customFormat="1" ht="13.5" customHeight="1" thickBot="1">
      <c r="A426" s="101"/>
      <c r="B426" s="56"/>
      <c r="D426" s="87"/>
      <c r="E426" s="87"/>
      <c r="F426" s="56"/>
      <c r="G426" s="56"/>
      <c r="H426" s="56"/>
      <c r="I426" s="56"/>
      <c r="J426" s="56"/>
      <c r="K426" s="59"/>
      <c r="L426" s="56"/>
      <c r="M426" s="56"/>
      <c r="N426" s="56"/>
      <c r="O426" s="56"/>
      <c r="P426" s="59"/>
      <c r="Q426" s="58"/>
    </row>
    <row r="427" spans="2:17" s="62" customFormat="1" ht="18" customHeight="1" thickBot="1">
      <c r="B427" s="63" t="s">
        <v>1349</v>
      </c>
      <c r="C427" s="64"/>
      <c r="D427" s="90">
        <f>SUM(D306:D426)</f>
        <v>1781248</v>
      </c>
      <c r="E427" s="90">
        <f>SUM(E306:E426)</f>
        <v>3665891</v>
      </c>
      <c r="F427" s="65">
        <f>SUM(F306:F426)</f>
        <v>48275</v>
      </c>
      <c r="G427" s="65">
        <f>SUM(G306:G426)</f>
        <v>16012</v>
      </c>
      <c r="H427" s="65">
        <f>SUM(H306:H426)</f>
        <v>846853</v>
      </c>
      <c r="I427" s="65">
        <f>SUM(I307:I426)</f>
        <v>0</v>
      </c>
      <c r="J427" s="65">
        <f>SUM(J306:J426)</f>
        <v>242290</v>
      </c>
      <c r="K427" s="66">
        <f>SUM(K306:K426)</f>
        <v>1153430</v>
      </c>
      <c r="L427" s="65">
        <f aca="true" t="shared" si="33" ref="L427:Q427">SUM(L306:L426)</f>
        <v>952875</v>
      </c>
      <c r="M427" s="65">
        <f t="shared" si="33"/>
        <v>334053</v>
      </c>
      <c r="N427" s="65">
        <f t="shared" si="33"/>
        <v>222620</v>
      </c>
      <c r="O427" s="65">
        <f t="shared" si="33"/>
        <v>27000</v>
      </c>
      <c r="P427" s="66">
        <f t="shared" si="33"/>
        <v>2689978</v>
      </c>
      <c r="Q427" s="67">
        <f t="shared" si="33"/>
        <v>2244742</v>
      </c>
    </row>
    <row r="428" spans="2:17" s="62" customFormat="1" ht="13.5" customHeight="1">
      <c r="B428" s="53"/>
      <c r="C428" s="82"/>
      <c r="D428" s="82"/>
      <c r="E428" s="82"/>
      <c r="F428" s="83"/>
      <c r="G428" s="83"/>
      <c r="H428" s="83"/>
      <c r="I428" s="83"/>
      <c r="J428" s="83"/>
      <c r="K428" s="85"/>
      <c r="L428" s="83"/>
      <c r="M428" s="83"/>
      <c r="N428" s="83"/>
      <c r="O428" s="83"/>
      <c r="P428" s="85"/>
      <c r="Q428" s="86"/>
    </row>
    <row r="429" spans="2:17" s="62" customFormat="1" ht="13.5" customHeight="1">
      <c r="B429" s="53"/>
      <c r="C429" s="82"/>
      <c r="D429" s="82"/>
      <c r="E429" s="82"/>
      <c r="F429" s="83"/>
      <c r="G429" s="83"/>
      <c r="H429" s="83"/>
      <c r="I429" s="83"/>
      <c r="J429" s="83"/>
      <c r="K429" s="85"/>
      <c r="L429" s="83"/>
      <c r="M429" s="83"/>
      <c r="N429" s="83"/>
      <c r="O429" s="83"/>
      <c r="P429" s="85"/>
      <c r="Q429" s="86"/>
    </row>
    <row r="430" spans="1:17" s="62" customFormat="1" ht="16.5" customHeight="1">
      <c r="A430" s="68" t="s">
        <v>1350</v>
      </c>
      <c r="B430" s="108" t="s">
        <v>1351</v>
      </c>
      <c r="C430" s="82"/>
      <c r="D430" s="82"/>
      <c r="E430" s="82"/>
      <c r="F430" s="83"/>
      <c r="G430" s="83"/>
      <c r="H430" s="83"/>
      <c r="I430" s="83"/>
      <c r="J430" s="83"/>
      <c r="K430" s="85"/>
      <c r="L430" s="83"/>
      <c r="M430" s="83"/>
      <c r="N430" s="83"/>
      <c r="O430" s="83"/>
      <c r="P430" s="85"/>
      <c r="Q430" s="86"/>
    </row>
    <row r="431" spans="2:17" s="62" customFormat="1" ht="14.25" customHeight="1">
      <c r="B431" s="53"/>
      <c r="C431" s="82"/>
      <c r="D431" s="82"/>
      <c r="E431" s="82"/>
      <c r="F431" s="83"/>
      <c r="G431" s="83"/>
      <c r="H431" s="83"/>
      <c r="I431" s="83"/>
      <c r="J431" s="83"/>
      <c r="K431" s="85"/>
      <c r="L431" s="83"/>
      <c r="M431" s="83"/>
      <c r="N431" s="83"/>
      <c r="O431" s="83"/>
      <c r="P431" s="85"/>
      <c r="Q431" s="86"/>
    </row>
    <row r="432" spans="2:17" s="62" customFormat="1" ht="14.25" customHeight="1">
      <c r="B432" s="53"/>
      <c r="C432" s="82"/>
      <c r="D432" s="82"/>
      <c r="E432" s="82"/>
      <c r="F432" s="83"/>
      <c r="G432" s="83"/>
      <c r="H432" s="83"/>
      <c r="I432" s="83"/>
      <c r="J432" s="83"/>
      <c r="K432" s="85"/>
      <c r="L432" s="83"/>
      <c r="M432" s="83"/>
      <c r="N432" s="83"/>
      <c r="O432" s="83"/>
      <c r="P432" s="85"/>
      <c r="Q432" s="86"/>
    </row>
    <row r="433" spans="1:17" s="55" customFormat="1" ht="13.5" customHeight="1">
      <c r="A433" s="55" t="s">
        <v>566</v>
      </c>
      <c r="B433" s="56" t="s">
        <v>1352</v>
      </c>
      <c r="C433" s="55" t="s">
        <v>1353</v>
      </c>
      <c r="D433" s="87">
        <v>5300</v>
      </c>
      <c r="E433" s="87">
        <v>9278</v>
      </c>
      <c r="F433" s="56"/>
      <c r="G433" s="56"/>
      <c r="H433" s="56">
        <v>4075</v>
      </c>
      <c r="I433" s="56"/>
      <c r="J433" s="56"/>
      <c r="K433" s="59">
        <f>SUM(F433:J433)</f>
        <v>4075</v>
      </c>
      <c r="L433" s="56"/>
      <c r="M433" s="56"/>
      <c r="N433" s="56"/>
      <c r="O433" s="56"/>
      <c r="P433" s="59">
        <f>SUM(K433:O433)</f>
        <v>4075</v>
      </c>
      <c r="Q433" s="58"/>
    </row>
    <row r="434" spans="1:17" s="55" customFormat="1" ht="13.5" customHeight="1">
      <c r="A434" s="55" t="s">
        <v>569</v>
      </c>
      <c r="B434" s="56" t="s">
        <v>1354</v>
      </c>
      <c r="C434" s="55" t="s">
        <v>1355</v>
      </c>
      <c r="D434" s="87">
        <v>4785</v>
      </c>
      <c r="E434" s="87">
        <v>6150</v>
      </c>
      <c r="F434" s="56">
        <v>2988</v>
      </c>
      <c r="G434" s="56">
        <v>970</v>
      </c>
      <c r="H434" s="56">
        <v>1109</v>
      </c>
      <c r="I434" s="56"/>
      <c r="J434" s="56"/>
      <c r="K434" s="59">
        <f>SUM(F434:J434)</f>
        <v>5067</v>
      </c>
      <c r="L434" s="56"/>
      <c r="M434" s="56"/>
      <c r="N434" s="56"/>
      <c r="O434" s="56"/>
      <c r="P434" s="59">
        <f>SUM(K434:O434)</f>
        <v>5067</v>
      </c>
      <c r="Q434" s="58"/>
    </row>
    <row r="435" spans="1:17" s="55" customFormat="1" ht="13.5" customHeight="1">
      <c r="A435" s="55" t="s">
        <v>572</v>
      </c>
      <c r="B435" s="56" t="s">
        <v>1356</v>
      </c>
      <c r="C435" s="55" t="s">
        <v>1357</v>
      </c>
      <c r="D435" s="87">
        <v>500</v>
      </c>
      <c r="E435" s="87">
        <v>1398</v>
      </c>
      <c r="F435" s="56"/>
      <c r="G435" s="56"/>
      <c r="H435" s="56">
        <v>1398</v>
      </c>
      <c r="I435" s="56"/>
      <c r="J435" s="56"/>
      <c r="K435" s="59">
        <f>SUM(F435:J435)</f>
        <v>1398</v>
      </c>
      <c r="L435" s="56"/>
      <c r="M435" s="56"/>
      <c r="N435" s="56"/>
      <c r="O435" s="56"/>
      <c r="P435" s="59">
        <f>SUM(K435:O435)</f>
        <v>1398</v>
      </c>
      <c r="Q435" s="58"/>
    </row>
    <row r="436" spans="1:17" s="55" customFormat="1" ht="13.5" customHeight="1">
      <c r="A436" s="55" t="s">
        <v>575</v>
      </c>
      <c r="B436" s="56" t="s">
        <v>794</v>
      </c>
      <c r="C436" s="55" t="s">
        <v>633</v>
      </c>
      <c r="D436" s="87"/>
      <c r="E436" s="87">
        <v>85</v>
      </c>
      <c r="F436" s="56"/>
      <c r="G436" s="56"/>
      <c r="H436" s="56"/>
      <c r="I436" s="56"/>
      <c r="J436" s="56">
        <v>85</v>
      </c>
      <c r="K436" s="59">
        <f>SUM(F436:J436)</f>
        <v>85</v>
      </c>
      <c r="L436" s="56"/>
      <c r="M436" s="56"/>
      <c r="N436" s="56"/>
      <c r="O436" s="56"/>
      <c r="P436" s="59">
        <f>SUM(K436:O436)</f>
        <v>85</v>
      </c>
      <c r="Q436" s="58"/>
    </row>
    <row r="437" spans="2:17" s="55" customFormat="1" ht="13.5" customHeight="1">
      <c r="B437" s="56"/>
      <c r="F437" s="56"/>
      <c r="G437" s="56"/>
      <c r="H437" s="56"/>
      <c r="I437" s="56"/>
      <c r="J437" s="56"/>
      <c r="K437" s="59"/>
      <c r="L437" s="56"/>
      <c r="M437" s="56"/>
      <c r="N437" s="56"/>
      <c r="O437" s="56"/>
      <c r="P437" s="59"/>
      <c r="Q437" s="58"/>
    </row>
    <row r="438" spans="2:17" s="62" customFormat="1" ht="12.75" customHeight="1" thickBot="1">
      <c r="B438" s="53"/>
      <c r="C438" s="82"/>
      <c r="D438" s="82"/>
      <c r="E438" s="82"/>
      <c r="F438" s="83"/>
      <c r="G438" s="83"/>
      <c r="H438" s="83"/>
      <c r="I438" s="83"/>
      <c r="J438" s="83"/>
      <c r="K438" s="85"/>
      <c r="L438" s="83"/>
      <c r="M438" s="83"/>
      <c r="N438" s="83"/>
      <c r="O438" s="83"/>
      <c r="P438" s="85"/>
      <c r="Q438" s="86"/>
    </row>
    <row r="439" spans="2:17" s="62" customFormat="1" ht="18" customHeight="1" thickBot="1">
      <c r="B439" s="63" t="s">
        <v>1358</v>
      </c>
      <c r="C439" s="64"/>
      <c r="D439" s="64">
        <f>SUM(D433:D438)</f>
        <v>10585</v>
      </c>
      <c r="E439" s="64">
        <f>SUM(E433:E438)</f>
        <v>16911</v>
      </c>
      <c r="F439" s="65">
        <f>SUM(F433:F438)</f>
        <v>2988</v>
      </c>
      <c r="G439" s="65">
        <f>SUM(G433:G438)</f>
        <v>970</v>
      </c>
      <c r="H439" s="65">
        <f>SUM(H433:H438)</f>
        <v>6582</v>
      </c>
      <c r="I439" s="65"/>
      <c r="J439" s="65">
        <f>SUM(J433:J438)</f>
        <v>85</v>
      </c>
      <c r="K439" s="66">
        <f>SUM(K433:K438)</f>
        <v>10625</v>
      </c>
      <c r="L439" s="66"/>
      <c r="M439" s="66"/>
      <c r="N439" s="66"/>
      <c r="O439" s="66"/>
      <c r="P439" s="66">
        <f>SUM(P433:P438)</f>
        <v>10625</v>
      </c>
      <c r="Q439" s="66">
        <f>SUM(Q433:Q438)</f>
        <v>0</v>
      </c>
    </row>
    <row r="440" spans="2:17" s="62" customFormat="1" ht="13.5" customHeight="1">
      <c r="B440" s="53"/>
      <c r="C440" s="82"/>
      <c r="D440" s="82"/>
      <c r="E440" s="82"/>
      <c r="F440" s="83"/>
      <c r="G440" s="83"/>
      <c r="H440" s="83"/>
      <c r="I440" s="83"/>
      <c r="J440" s="83"/>
      <c r="K440" s="84"/>
      <c r="L440" s="83"/>
      <c r="M440" s="83"/>
      <c r="N440" s="83"/>
      <c r="O440" s="83"/>
      <c r="P440" s="85"/>
      <c r="Q440" s="86"/>
    </row>
    <row r="441" spans="2:17" s="62" customFormat="1" ht="13.5" customHeight="1">
      <c r="B441" s="53"/>
      <c r="C441" s="82"/>
      <c r="D441" s="82"/>
      <c r="E441" s="82"/>
      <c r="F441" s="83"/>
      <c r="G441" s="83"/>
      <c r="H441" s="83"/>
      <c r="I441" s="83"/>
      <c r="J441" s="83"/>
      <c r="K441" s="84"/>
      <c r="L441" s="83"/>
      <c r="M441" s="83"/>
      <c r="N441" s="83"/>
      <c r="O441" s="83"/>
      <c r="P441" s="85"/>
      <c r="Q441" s="86"/>
    </row>
    <row r="442" spans="1:17" s="42" customFormat="1" ht="18" customHeight="1">
      <c r="A442" s="68" t="s">
        <v>1359</v>
      </c>
      <c r="B442" s="69" t="s">
        <v>1360</v>
      </c>
      <c r="F442" s="41"/>
      <c r="G442" s="41"/>
      <c r="H442" s="41"/>
      <c r="I442" s="41"/>
      <c r="J442" s="41"/>
      <c r="K442" s="43"/>
      <c r="L442" s="41"/>
      <c r="M442" s="41"/>
      <c r="N442" s="41"/>
      <c r="O442" s="41"/>
      <c r="P442" s="60"/>
      <c r="Q442" s="61"/>
    </row>
    <row r="443" spans="6:17" s="42" customFormat="1" ht="13.5" customHeight="1">
      <c r="F443" s="41"/>
      <c r="G443" s="41"/>
      <c r="H443" s="41"/>
      <c r="I443" s="41"/>
      <c r="J443" s="41"/>
      <c r="K443" s="43"/>
      <c r="L443" s="41"/>
      <c r="M443" s="41"/>
      <c r="N443" s="41"/>
      <c r="O443" s="41"/>
      <c r="P443" s="60"/>
      <c r="Q443" s="61"/>
    </row>
    <row r="444" spans="6:17" s="42" customFormat="1" ht="13.5" customHeight="1">
      <c r="F444" s="41"/>
      <c r="G444" s="41"/>
      <c r="H444" s="41"/>
      <c r="I444" s="41"/>
      <c r="J444" s="41"/>
      <c r="K444" s="43"/>
      <c r="L444" s="41"/>
      <c r="M444" s="41"/>
      <c r="N444" s="41"/>
      <c r="O444" s="41"/>
      <c r="P444" s="60"/>
      <c r="Q444" s="61"/>
    </row>
    <row r="445" spans="1:17" s="55" customFormat="1" ht="13.5" customHeight="1">
      <c r="A445" s="55" t="s">
        <v>566</v>
      </c>
      <c r="B445" s="56" t="s">
        <v>1361</v>
      </c>
      <c r="C445" s="55" t="s">
        <v>1362</v>
      </c>
      <c r="D445" s="56">
        <v>240743</v>
      </c>
      <c r="E445" s="56">
        <v>268033</v>
      </c>
      <c r="F445" s="56"/>
      <c r="G445" s="56"/>
      <c r="H445" s="56">
        <v>217970</v>
      </c>
      <c r="I445" s="56"/>
      <c r="J445" s="56"/>
      <c r="K445" s="59">
        <f aca="true" t="shared" si="34" ref="K445:K468">SUM(F445:J445)</f>
        <v>217970</v>
      </c>
      <c r="L445" s="56"/>
      <c r="M445" s="56"/>
      <c r="N445" s="56"/>
      <c r="O445" s="56"/>
      <c r="P445" s="59">
        <f aca="true" t="shared" si="35" ref="P445:P468">SUM(K445:O445)</f>
        <v>217970</v>
      </c>
      <c r="Q445" s="58">
        <v>217970</v>
      </c>
    </row>
    <row r="446" spans="1:17" s="55" customFormat="1" ht="13.5" customHeight="1">
      <c r="A446" s="55" t="s">
        <v>569</v>
      </c>
      <c r="B446" s="56" t="s">
        <v>1363</v>
      </c>
      <c r="C446" s="55" t="s">
        <v>1364</v>
      </c>
      <c r="D446" s="56">
        <v>3000</v>
      </c>
      <c r="E446" s="56">
        <v>3063</v>
      </c>
      <c r="F446" s="56">
        <v>622</v>
      </c>
      <c r="G446" s="56">
        <v>146</v>
      </c>
      <c r="H446" s="56">
        <v>1598</v>
      </c>
      <c r="I446" s="56"/>
      <c r="J446" s="56"/>
      <c r="K446" s="59">
        <f t="shared" si="34"/>
        <v>2366</v>
      </c>
      <c r="L446" s="56"/>
      <c r="M446" s="56"/>
      <c r="N446" s="56"/>
      <c r="O446" s="56"/>
      <c r="P446" s="59">
        <f t="shared" si="35"/>
        <v>2366</v>
      </c>
      <c r="Q446" s="58"/>
    </row>
    <row r="447" spans="1:17" s="55" customFormat="1" ht="14.25" customHeight="1">
      <c r="A447" s="55" t="s">
        <v>572</v>
      </c>
      <c r="B447" s="56" t="s">
        <v>1365</v>
      </c>
      <c r="C447" s="55" t="s">
        <v>1366</v>
      </c>
      <c r="D447" s="56">
        <v>20000</v>
      </c>
      <c r="E447" s="56">
        <v>42030</v>
      </c>
      <c r="F447" s="56"/>
      <c r="G447" s="56"/>
      <c r="H447" s="56">
        <v>19959</v>
      </c>
      <c r="I447" s="56"/>
      <c r="J447" s="56"/>
      <c r="K447" s="59">
        <f t="shared" si="34"/>
        <v>19959</v>
      </c>
      <c r="L447" s="56">
        <v>2375</v>
      </c>
      <c r="M447" s="56"/>
      <c r="N447" s="56"/>
      <c r="O447" s="56"/>
      <c r="P447" s="59">
        <f t="shared" si="35"/>
        <v>22334</v>
      </c>
      <c r="Q447" s="58">
        <v>3335</v>
      </c>
    </row>
    <row r="448" spans="1:17" s="55" customFormat="1" ht="13.5" customHeight="1">
      <c r="A448" s="55" t="s">
        <v>575</v>
      </c>
      <c r="B448" s="56" t="s">
        <v>1367</v>
      </c>
      <c r="C448" s="55" t="s">
        <v>1368</v>
      </c>
      <c r="D448" s="56"/>
      <c r="E448" s="56">
        <v>6300</v>
      </c>
      <c r="F448" s="56"/>
      <c r="G448" s="56"/>
      <c r="H448" s="56">
        <v>6165</v>
      </c>
      <c r="I448" s="56"/>
      <c r="J448" s="56"/>
      <c r="K448" s="59">
        <f t="shared" si="34"/>
        <v>6165</v>
      </c>
      <c r="L448" s="56"/>
      <c r="M448" s="56"/>
      <c r="N448" s="56"/>
      <c r="O448" s="56"/>
      <c r="P448" s="59">
        <f t="shared" si="35"/>
        <v>6165</v>
      </c>
      <c r="Q448" s="58">
        <v>6165</v>
      </c>
    </row>
    <row r="449" spans="1:17" s="55" customFormat="1" ht="13.5" customHeight="1">
      <c r="A449" s="55" t="s">
        <v>578</v>
      </c>
      <c r="B449" s="56" t="s">
        <v>1369</v>
      </c>
      <c r="C449" s="55" t="s">
        <v>1370</v>
      </c>
      <c r="D449" s="56">
        <v>8500</v>
      </c>
      <c r="E449" s="56">
        <v>9341</v>
      </c>
      <c r="F449" s="56"/>
      <c r="G449" s="56"/>
      <c r="H449" s="56"/>
      <c r="I449" s="56"/>
      <c r="J449" s="56">
        <v>9338</v>
      </c>
      <c r="K449" s="59">
        <f t="shared" si="34"/>
        <v>9338</v>
      </c>
      <c r="L449" s="56"/>
      <c r="M449" s="56"/>
      <c r="N449" s="56"/>
      <c r="O449" s="56"/>
      <c r="P449" s="59">
        <f t="shared" si="35"/>
        <v>9338</v>
      </c>
      <c r="Q449" s="58"/>
    </row>
    <row r="450" spans="1:17" s="55" customFormat="1" ht="13.5" customHeight="1">
      <c r="A450" s="55" t="s">
        <v>581</v>
      </c>
      <c r="B450" s="56" t="s">
        <v>1371</v>
      </c>
      <c r="C450" s="55" t="s">
        <v>1372</v>
      </c>
      <c r="D450" s="56"/>
      <c r="E450" s="56">
        <v>500</v>
      </c>
      <c r="F450" s="56"/>
      <c r="G450" s="56"/>
      <c r="H450" s="56"/>
      <c r="I450" s="56"/>
      <c r="J450" s="56">
        <v>500</v>
      </c>
      <c r="K450" s="59">
        <f t="shared" si="34"/>
        <v>500</v>
      </c>
      <c r="L450" s="56"/>
      <c r="M450" s="56"/>
      <c r="N450" s="56"/>
      <c r="O450" s="56"/>
      <c r="P450" s="59">
        <f t="shared" si="35"/>
        <v>500</v>
      </c>
      <c r="Q450" s="58"/>
    </row>
    <row r="451" spans="1:17" s="55" customFormat="1" ht="13.5" customHeight="1">
      <c r="A451" s="55" t="s">
        <v>584</v>
      </c>
      <c r="B451" s="56" t="s">
        <v>1373</v>
      </c>
      <c r="C451" s="55" t="s">
        <v>1374</v>
      </c>
      <c r="D451" s="56">
        <v>10154</v>
      </c>
      <c r="E451" s="56">
        <v>22848</v>
      </c>
      <c r="F451" s="56"/>
      <c r="G451" s="56"/>
      <c r="H451" s="56"/>
      <c r="I451" s="56"/>
      <c r="J451" s="56">
        <v>14182</v>
      </c>
      <c r="K451" s="59">
        <f t="shared" si="34"/>
        <v>14182</v>
      </c>
      <c r="L451" s="56"/>
      <c r="M451" s="56"/>
      <c r="N451" s="56"/>
      <c r="O451" s="56"/>
      <c r="P451" s="59">
        <f t="shared" si="35"/>
        <v>14182</v>
      </c>
      <c r="Q451" s="58">
        <v>14182</v>
      </c>
    </row>
    <row r="452" spans="1:17" s="55" customFormat="1" ht="13.5" customHeight="1">
      <c r="A452" s="55" t="s">
        <v>587</v>
      </c>
      <c r="B452" s="56" t="s">
        <v>1375</v>
      </c>
      <c r="C452" s="55" t="s">
        <v>936</v>
      </c>
      <c r="D452" s="56">
        <v>26720</v>
      </c>
      <c r="E452" s="56">
        <v>26720</v>
      </c>
      <c r="F452" s="56"/>
      <c r="G452" s="56"/>
      <c r="H452" s="56"/>
      <c r="I452" s="56"/>
      <c r="J452" s="56"/>
      <c r="K452" s="59">
        <f t="shared" si="34"/>
        <v>0</v>
      </c>
      <c r="L452" s="56"/>
      <c r="M452" s="56"/>
      <c r="N452" s="56"/>
      <c r="O452" s="56">
        <v>26720</v>
      </c>
      <c r="P452" s="59">
        <f t="shared" si="35"/>
        <v>26720</v>
      </c>
      <c r="Q452" s="58"/>
    </row>
    <row r="453" spans="1:17" s="55" customFormat="1" ht="13.5" customHeight="1">
      <c r="A453" s="55" t="s">
        <v>590</v>
      </c>
      <c r="B453" s="56" t="s">
        <v>1376</v>
      </c>
      <c r="C453" s="55" t="s">
        <v>936</v>
      </c>
      <c r="D453" s="56">
        <v>33900</v>
      </c>
      <c r="E453" s="56">
        <v>33900</v>
      </c>
      <c r="F453" s="56"/>
      <c r="G453" s="56"/>
      <c r="H453" s="56"/>
      <c r="I453" s="56"/>
      <c r="J453" s="56"/>
      <c r="K453" s="59">
        <f t="shared" si="34"/>
        <v>0</v>
      </c>
      <c r="L453" s="56"/>
      <c r="M453" s="56"/>
      <c r="N453" s="56"/>
      <c r="O453" s="56">
        <v>33900</v>
      </c>
      <c r="P453" s="59">
        <f t="shared" si="35"/>
        <v>33900</v>
      </c>
      <c r="Q453" s="58"/>
    </row>
    <row r="454" spans="1:17" s="55" customFormat="1" ht="13.5" customHeight="1">
      <c r="A454" s="55" t="s">
        <v>612</v>
      </c>
      <c r="B454" s="56" t="s">
        <v>1377</v>
      </c>
      <c r="C454" s="55" t="s">
        <v>1378</v>
      </c>
      <c r="D454" s="56">
        <v>71413</v>
      </c>
      <c r="E454" s="56">
        <v>71413</v>
      </c>
      <c r="F454" s="56"/>
      <c r="G454" s="56"/>
      <c r="H454" s="56">
        <v>44982</v>
      </c>
      <c r="I454" s="56"/>
      <c r="J454" s="56"/>
      <c r="K454" s="59">
        <f t="shared" si="34"/>
        <v>44982</v>
      </c>
      <c r="L454" s="56"/>
      <c r="M454" s="56"/>
      <c r="N454" s="56"/>
      <c r="O454" s="56"/>
      <c r="P454" s="59">
        <f t="shared" si="35"/>
        <v>44982</v>
      </c>
      <c r="Q454" s="58"/>
    </row>
    <row r="455" spans="1:17" s="55" customFormat="1" ht="13.5" customHeight="1">
      <c r="A455" s="55" t="s">
        <v>615</v>
      </c>
      <c r="B455" s="56" t="s">
        <v>1379</v>
      </c>
      <c r="C455" s="55" t="s">
        <v>1380</v>
      </c>
      <c r="D455" s="56">
        <v>50000</v>
      </c>
      <c r="E455" s="56">
        <v>25000</v>
      </c>
      <c r="F455" s="56"/>
      <c r="G455" s="56"/>
      <c r="H455" s="56"/>
      <c r="I455" s="56"/>
      <c r="J455" s="56"/>
      <c r="K455" s="59">
        <f t="shared" si="34"/>
        <v>0</v>
      </c>
      <c r="L455" s="56"/>
      <c r="M455" s="56"/>
      <c r="N455" s="56"/>
      <c r="O455" s="56"/>
      <c r="P455" s="59">
        <f t="shared" si="35"/>
        <v>0</v>
      </c>
      <c r="Q455" s="58"/>
    </row>
    <row r="456" spans="1:17" s="55" customFormat="1" ht="13.5" customHeight="1">
      <c r="A456" s="55" t="s">
        <v>617</v>
      </c>
      <c r="B456" s="56" t="s">
        <v>1381</v>
      </c>
      <c r="C456" s="55" t="s">
        <v>1382</v>
      </c>
      <c r="D456" s="56">
        <v>3000</v>
      </c>
      <c r="E456" s="56">
        <v>1573</v>
      </c>
      <c r="F456" s="56"/>
      <c r="G456" s="56"/>
      <c r="H456" s="56"/>
      <c r="I456" s="56"/>
      <c r="J456" s="56"/>
      <c r="K456" s="59">
        <f t="shared" si="34"/>
        <v>0</v>
      </c>
      <c r="L456" s="56"/>
      <c r="M456" s="56"/>
      <c r="N456" s="56"/>
      <c r="O456" s="56"/>
      <c r="P456" s="59">
        <f t="shared" si="35"/>
        <v>0</v>
      </c>
      <c r="Q456" s="58"/>
    </row>
    <row r="457" spans="1:17" s="55" customFormat="1" ht="13.5" customHeight="1">
      <c r="A457" s="55" t="s">
        <v>620</v>
      </c>
      <c r="B457" s="56" t="s">
        <v>1383</v>
      </c>
      <c r="C457" s="55" t="s">
        <v>1384</v>
      </c>
      <c r="D457" s="56">
        <v>67000</v>
      </c>
      <c r="E457" s="56"/>
      <c r="F457" s="56"/>
      <c r="G457" s="56"/>
      <c r="H457" s="56"/>
      <c r="I457" s="56"/>
      <c r="J457" s="56"/>
      <c r="K457" s="59">
        <f t="shared" si="34"/>
        <v>0</v>
      </c>
      <c r="L457" s="56"/>
      <c r="M457" s="56"/>
      <c r="N457" s="56"/>
      <c r="O457" s="56"/>
      <c r="P457" s="59">
        <f t="shared" si="35"/>
        <v>0</v>
      </c>
      <c r="Q457" s="58"/>
    </row>
    <row r="458" spans="1:17" s="55" customFormat="1" ht="13.5" customHeight="1">
      <c r="A458" s="55" t="s">
        <v>623</v>
      </c>
      <c r="B458" s="56" t="s">
        <v>1385</v>
      </c>
      <c r="C458" s="55" t="s">
        <v>1386</v>
      </c>
      <c r="D458" s="56">
        <v>11462</v>
      </c>
      <c r="E458" s="56">
        <v>4396</v>
      </c>
      <c r="F458" s="56"/>
      <c r="G458" s="56"/>
      <c r="H458" s="56"/>
      <c r="I458" s="56"/>
      <c r="J458" s="56"/>
      <c r="K458" s="59">
        <f t="shared" si="34"/>
        <v>0</v>
      </c>
      <c r="L458" s="56"/>
      <c r="M458" s="56"/>
      <c r="N458" s="56"/>
      <c r="O458" s="56"/>
      <c r="P458" s="59">
        <f t="shared" si="35"/>
        <v>0</v>
      </c>
      <c r="Q458" s="58"/>
    </row>
    <row r="459" spans="1:17" s="55" customFormat="1" ht="13.5" customHeight="1">
      <c r="A459" s="55" t="s">
        <v>626</v>
      </c>
      <c r="B459" s="56" t="s">
        <v>1387</v>
      </c>
      <c r="C459" s="55" t="s">
        <v>1388</v>
      </c>
      <c r="D459" s="56">
        <v>155253</v>
      </c>
      <c r="E459" s="56">
        <v>155253</v>
      </c>
      <c r="F459" s="56"/>
      <c r="G459" s="56"/>
      <c r="H459" s="56"/>
      <c r="I459" s="56"/>
      <c r="J459" s="56"/>
      <c r="K459" s="59">
        <f t="shared" si="34"/>
        <v>0</v>
      </c>
      <c r="L459" s="56"/>
      <c r="M459" s="56"/>
      <c r="N459" s="56"/>
      <c r="O459" s="56"/>
      <c r="P459" s="59">
        <f t="shared" si="35"/>
        <v>0</v>
      </c>
      <c r="Q459" s="58"/>
    </row>
    <row r="460" spans="1:17" s="55" customFormat="1" ht="13.5" customHeight="1">
      <c r="A460" s="55" t="s">
        <v>629</v>
      </c>
      <c r="B460" s="56" t="s">
        <v>1389</v>
      </c>
      <c r="C460" s="55" t="s">
        <v>1390</v>
      </c>
      <c r="D460" s="56">
        <v>17500</v>
      </c>
      <c r="E460" s="56">
        <v>6052</v>
      </c>
      <c r="F460" s="56"/>
      <c r="G460" s="56"/>
      <c r="H460" s="56"/>
      <c r="I460" s="56"/>
      <c r="J460" s="56"/>
      <c r="K460" s="59">
        <f t="shared" si="34"/>
        <v>0</v>
      </c>
      <c r="L460" s="56"/>
      <c r="M460" s="56"/>
      <c r="N460" s="56"/>
      <c r="O460" s="56"/>
      <c r="P460" s="59">
        <f t="shared" si="35"/>
        <v>0</v>
      </c>
      <c r="Q460" s="58"/>
    </row>
    <row r="461" spans="1:17" s="55" customFormat="1" ht="13.5" customHeight="1">
      <c r="A461" s="55" t="s">
        <v>632</v>
      </c>
      <c r="B461" s="56" t="s">
        <v>1391</v>
      </c>
      <c r="C461" s="55" t="s">
        <v>1392</v>
      </c>
      <c r="D461" s="56">
        <v>5000</v>
      </c>
      <c r="E461" s="56"/>
      <c r="F461" s="56"/>
      <c r="G461" s="56"/>
      <c r="H461" s="56"/>
      <c r="I461" s="56"/>
      <c r="J461" s="56"/>
      <c r="K461" s="59">
        <f t="shared" si="34"/>
        <v>0</v>
      </c>
      <c r="L461" s="56"/>
      <c r="M461" s="56"/>
      <c r="N461" s="56"/>
      <c r="O461" s="56"/>
      <c r="P461" s="59">
        <f t="shared" si="35"/>
        <v>0</v>
      </c>
      <c r="Q461" s="58"/>
    </row>
    <row r="462" spans="1:17" s="55" customFormat="1" ht="13.5" customHeight="1">
      <c r="A462" s="55" t="s">
        <v>634</v>
      </c>
      <c r="B462" s="56" t="s">
        <v>1393</v>
      </c>
      <c r="C462" s="55" t="s">
        <v>1394</v>
      </c>
      <c r="D462" s="56">
        <v>2657</v>
      </c>
      <c r="E462" s="56">
        <v>39981</v>
      </c>
      <c r="F462" s="56"/>
      <c r="G462" s="56"/>
      <c r="H462" s="56"/>
      <c r="I462" s="56"/>
      <c r="J462" s="56"/>
      <c r="K462" s="59">
        <f t="shared" si="34"/>
        <v>0</v>
      </c>
      <c r="L462" s="56"/>
      <c r="M462" s="56"/>
      <c r="N462" s="56"/>
      <c r="O462" s="56"/>
      <c r="P462" s="59">
        <f t="shared" si="35"/>
        <v>0</v>
      </c>
      <c r="Q462" s="58"/>
    </row>
    <row r="463" spans="1:17" s="55" customFormat="1" ht="13.5" customHeight="1">
      <c r="A463" s="55" t="s">
        <v>637</v>
      </c>
      <c r="B463" s="56" t="s">
        <v>1395</v>
      </c>
      <c r="C463" s="55" t="s">
        <v>1396</v>
      </c>
      <c r="D463" s="56">
        <v>20000</v>
      </c>
      <c r="E463" s="56">
        <v>1000</v>
      </c>
      <c r="F463" s="56"/>
      <c r="G463" s="56"/>
      <c r="H463" s="56"/>
      <c r="I463" s="56"/>
      <c r="J463" s="56"/>
      <c r="K463" s="59">
        <f t="shared" si="34"/>
        <v>0</v>
      </c>
      <c r="L463" s="56"/>
      <c r="M463" s="56"/>
      <c r="N463" s="56"/>
      <c r="O463" s="56"/>
      <c r="P463" s="59">
        <f t="shared" si="35"/>
        <v>0</v>
      </c>
      <c r="Q463" s="58"/>
    </row>
    <row r="464" spans="1:17" s="55" customFormat="1" ht="13.5" customHeight="1">
      <c r="A464" s="55" t="s">
        <v>640</v>
      </c>
      <c r="B464" s="56" t="s">
        <v>1397</v>
      </c>
      <c r="C464" s="55" t="s">
        <v>1398</v>
      </c>
      <c r="D464" s="56">
        <v>1200000</v>
      </c>
      <c r="E464" s="56"/>
      <c r="F464" s="56"/>
      <c r="G464" s="56"/>
      <c r="H464" s="56"/>
      <c r="I464" s="56"/>
      <c r="J464" s="56"/>
      <c r="K464" s="59">
        <f t="shared" si="34"/>
        <v>0</v>
      </c>
      <c r="L464" s="56"/>
      <c r="M464" s="56"/>
      <c r="N464" s="56"/>
      <c r="O464" s="56"/>
      <c r="P464" s="59">
        <f t="shared" si="35"/>
        <v>0</v>
      </c>
      <c r="Q464" s="58"/>
    </row>
    <row r="465" spans="1:17" s="55" customFormat="1" ht="13.5" customHeight="1">
      <c r="A465" s="55" t="s">
        <v>643</v>
      </c>
      <c r="B465" s="56" t="s">
        <v>504</v>
      </c>
      <c r="C465" s="55" t="s">
        <v>1399</v>
      </c>
      <c r="D465" s="56"/>
      <c r="E465" s="56">
        <v>869</v>
      </c>
      <c r="F465" s="56"/>
      <c r="G465" s="56"/>
      <c r="H465" s="56">
        <v>869</v>
      </c>
      <c r="I465" s="56"/>
      <c r="J465" s="56"/>
      <c r="K465" s="59">
        <f t="shared" si="34"/>
        <v>869</v>
      </c>
      <c r="L465" s="56"/>
      <c r="M465" s="56"/>
      <c r="N465" s="56"/>
      <c r="O465" s="56"/>
      <c r="P465" s="59">
        <f t="shared" si="35"/>
        <v>869</v>
      </c>
      <c r="Q465" s="58"/>
    </row>
    <row r="466" spans="1:17" s="55" customFormat="1" ht="12.75" customHeight="1">
      <c r="A466" s="55" t="s">
        <v>646</v>
      </c>
      <c r="B466" s="56" t="s">
        <v>1400</v>
      </c>
      <c r="D466" s="56"/>
      <c r="E466" s="56">
        <v>16525</v>
      </c>
      <c r="F466" s="56"/>
      <c r="G466" s="56"/>
      <c r="H466" s="56">
        <v>16525</v>
      </c>
      <c r="I466" s="56"/>
      <c r="J466" s="56"/>
      <c r="K466" s="59">
        <f t="shared" si="34"/>
        <v>16525</v>
      </c>
      <c r="L466" s="56"/>
      <c r="M466" s="56"/>
      <c r="N466" s="56"/>
      <c r="O466" s="56"/>
      <c r="P466" s="59">
        <f t="shared" si="35"/>
        <v>16525</v>
      </c>
      <c r="Q466" s="58"/>
    </row>
    <row r="467" spans="1:17" s="55" customFormat="1" ht="12.75" customHeight="1">
      <c r="A467" s="55" t="s">
        <v>649</v>
      </c>
      <c r="B467" s="56" t="s">
        <v>1401</v>
      </c>
      <c r="D467" s="56"/>
      <c r="E467" s="56">
        <v>75748</v>
      </c>
      <c r="F467" s="56"/>
      <c r="G467" s="56"/>
      <c r="H467" s="56">
        <v>75748</v>
      </c>
      <c r="I467" s="56"/>
      <c r="J467" s="56"/>
      <c r="K467" s="59">
        <f t="shared" si="34"/>
        <v>75748</v>
      </c>
      <c r="L467" s="56"/>
      <c r="M467" s="56"/>
      <c r="N467" s="56"/>
      <c r="O467" s="56"/>
      <c r="P467" s="59">
        <f t="shared" si="35"/>
        <v>75748</v>
      </c>
      <c r="Q467" s="58"/>
    </row>
    <row r="468" spans="1:17" s="55" customFormat="1" ht="12.75" customHeight="1">
      <c r="A468" s="55" t="s">
        <v>652</v>
      </c>
      <c r="B468" s="56" t="s">
        <v>1402</v>
      </c>
      <c r="D468" s="56"/>
      <c r="E468" s="56">
        <v>4660</v>
      </c>
      <c r="F468" s="56"/>
      <c r="G468" s="56"/>
      <c r="H468" s="56">
        <v>4660</v>
      </c>
      <c r="I468" s="56"/>
      <c r="J468" s="56"/>
      <c r="K468" s="59">
        <f t="shared" si="34"/>
        <v>4660</v>
      </c>
      <c r="L468" s="56"/>
      <c r="M468" s="56"/>
      <c r="N468" s="56"/>
      <c r="O468" s="56"/>
      <c r="P468" s="59">
        <f t="shared" si="35"/>
        <v>4660</v>
      </c>
      <c r="Q468" s="58"/>
    </row>
    <row r="469" spans="2:17" s="55" customFormat="1" ht="13.5" customHeight="1">
      <c r="B469" s="56"/>
      <c r="D469" s="56"/>
      <c r="E469" s="56"/>
      <c r="F469" s="56"/>
      <c r="G469" s="56"/>
      <c r="H469" s="56"/>
      <c r="I469" s="56"/>
      <c r="J469" s="56"/>
      <c r="K469" s="59"/>
      <c r="L469" s="56"/>
      <c r="M469" s="56"/>
      <c r="N469" s="56"/>
      <c r="O469" s="56"/>
      <c r="P469" s="59"/>
      <c r="Q469" s="58"/>
    </row>
    <row r="470" spans="2:17" s="42" customFormat="1" ht="13.5" customHeight="1" thickBot="1">
      <c r="B470" s="41"/>
      <c r="D470" s="41"/>
      <c r="E470" s="41"/>
      <c r="F470" s="41"/>
      <c r="G470" s="41"/>
      <c r="H470" s="41"/>
      <c r="I470" s="41"/>
      <c r="J470" s="41"/>
      <c r="K470" s="43"/>
      <c r="L470" s="41"/>
      <c r="M470" s="41"/>
      <c r="N470" s="41"/>
      <c r="O470" s="41"/>
      <c r="P470" s="60"/>
      <c r="Q470" s="61"/>
    </row>
    <row r="471" spans="2:17" s="62" customFormat="1" ht="18" customHeight="1" thickBot="1">
      <c r="B471" s="63" t="s">
        <v>1403</v>
      </c>
      <c r="C471" s="64"/>
      <c r="D471" s="65">
        <f aca="true" t="shared" si="36" ref="D471:L471">SUM(D445:D470)</f>
        <v>1946302</v>
      </c>
      <c r="E471" s="65">
        <f t="shared" si="36"/>
        <v>815205</v>
      </c>
      <c r="F471" s="65">
        <f t="shared" si="36"/>
        <v>622</v>
      </c>
      <c r="G471" s="65">
        <f t="shared" si="36"/>
        <v>146</v>
      </c>
      <c r="H471" s="65">
        <f t="shared" si="36"/>
        <v>388476</v>
      </c>
      <c r="I471" s="65">
        <f t="shared" si="36"/>
        <v>0</v>
      </c>
      <c r="J471" s="65">
        <f t="shared" si="36"/>
        <v>24020</v>
      </c>
      <c r="K471" s="66">
        <f t="shared" si="36"/>
        <v>413264</v>
      </c>
      <c r="L471" s="65">
        <f t="shared" si="36"/>
        <v>2375</v>
      </c>
      <c r="M471" s="66"/>
      <c r="N471" s="66">
        <f>SUM(N445:N470)</f>
        <v>0</v>
      </c>
      <c r="O471" s="65">
        <f>SUM(O445:O470)</f>
        <v>60620</v>
      </c>
      <c r="P471" s="66">
        <f>SUM(P445:P470)</f>
        <v>476259</v>
      </c>
      <c r="Q471" s="109">
        <f>SUM(Q445:Q470)</f>
        <v>241652</v>
      </c>
    </row>
    <row r="472" spans="2:17" s="42" customFormat="1" ht="12.75">
      <c r="B472" s="41"/>
      <c r="E472" s="41"/>
      <c r="F472" s="41"/>
      <c r="G472" s="41"/>
      <c r="H472" s="41"/>
      <c r="I472" s="41"/>
      <c r="J472" s="41"/>
      <c r="K472" s="43"/>
      <c r="L472" s="41"/>
      <c r="M472" s="41"/>
      <c r="N472" s="41"/>
      <c r="O472" s="41"/>
      <c r="P472" s="60"/>
      <c r="Q472" s="61"/>
    </row>
    <row r="473" spans="2:17" s="42" customFormat="1" ht="13.5" thickBot="1">
      <c r="B473" s="41"/>
      <c r="E473" s="41"/>
      <c r="F473" s="41"/>
      <c r="G473" s="41"/>
      <c r="H473" s="41"/>
      <c r="I473" s="41"/>
      <c r="J473" s="41"/>
      <c r="K473" s="43"/>
      <c r="L473" s="41"/>
      <c r="M473" s="41"/>
      <c r="N473" s="41"/>
      <c r="O473" s="41"/>
      <c r="P473" s="60"/>
      <c r="Q473" s="61"/>
    </row>
    <row r="474" spans="2:17" s="62" customFormat="1" ht="24" customHeight="1" thickBot="1">
      <c r="B474" s="63" t="s">
        <v>1404</v>
      </c>
      <c r="C474" s="64"/>
      <c r="D474" s="64">
        <f aca="true" t="shared" si="37" ref="D474:O474">SUM(D23+D57+D158+D201+D235+D258+D300+D427+D439+D471)</f>
        <v>14460549</v>
      </c>
      <c r="E474" s="65">
        <f t="shared" si="37"/>
        <v>17285988</v>
      </c>
      <c r="F474" s="65">
        <f t="shared" si="37"/>
        <v>5419311</v>
      </c>
      <c r="G474" s="65">
        <f t="shared" si="37"/>
        <v>1758064</v>
      </c>
      <c r="H474" s="65">
        <f t="shared" si="37"/>
        <v>3457169</v>
      </c>
      <c r="I474" s="65">
        <f t="shared" si="37"/>
        <v>16347</v>
      </c>
      <c r="J474" s="65">
        <f t="shared" si="37"/>
        <v>987825</v>
      </c>
      <c r="K474" s="66">
        <f t="shared" si="37"/>
        <v>11638716</v>
      </c>
      <c r="L474" s="65">
        <f t="shared" si="37"/>
        <v>2094095</v>
      </c>
      <c r="M474" s="65">
        <f t="shared" si="37"/>
        <v>440053</v>
      </c>
      <c r="N474" s="110">
        <f t="shared" si="37"/>
        <v>406334</v>
      </c>
      <c r="O474" s="65">
        <f t="shared" si="37"/>
        <v>487700</v>
      </c>
      <c r="P474" s="66">
        <f>SUM(P471+P439+P427+P300+P258+P235+P201+P158+P57+P23)</f>
        <v>15066898</v>
      </c>
      <c r="Q474" s="109">
        <f>SUM(Q23+Q57+Q158+Q201+Q235+Q258+Q300+Q427+Q439+Q471)</f>
        <v>12934312</v>
      </c>
    </row>
    <row r="475" ht="12.75">
      <c r="Q475" s="61"/>
    </row>
    <row r="476" ht="12.75">
      <c r="Q476" s="61"/>
    </row>
    <row r="477" ht="12.75">
      <c r="Q477" s="61"/>
    </row>
    <row r="478" ht="12.75">
      <c r="Q478" s="61"/>
    </row>
    <row r="479" ht="12.75">
      <c r="Q479" s="61"/>
    </row>
    <row r="480" ht="12.75">
      <c r="Q480" s="61"/>
    </row>
    <row r="481" ht="12.75">
      <c r="Q481" s="61"/>
    </row>
    <row r="482" ht="12.75">
      <c r="Q482" s="61"/>
    </row>
    <row r="483" ht="12.75">
      <c r="Q483" s="61"/>
    </row>
    <row r="484" ht="12.75">
      <c r="Q484" s="61"/>
    </row>
    <row r="485" ht="12.75">
      <c r="Q485" s="61"/>
    </row>
    <row r="486" ht="12.75">
      <c r="Q486" s="61"/>
    </row>
    <row r="487" ht="12.75">
      <c r="Q487" s="61"/>
    </row>
    <row r="488" ht="12.75">
      <c r="Q488" s="61"/>
    </row>
    <row r="489" ht="12.75">
      <c r="Q489" s="61"/>
    </row>
    <row r="490" ht="12.75">
      <c r="Q490" s="61"/>
    </row>
    <row r="491" ht="12.75">
      <c r="Q491" s="61"/>
    </row>
    <row r="492" ht="12.75">
      <c r="Q492" s="61"/>
    </row>
    <row r="493" ht="12.75">
      <c r="Q493" s="61"/>
    </row>
    <row r="494" ht="12.75">
      <c r="Q494" s="61"/>
    </row>
    <row r="495" ht="12.75">
      <c r="Q495" s="61"/>
    </row>
    <row r="496" ht="12.75">
      <c r="Q496" s="61"/>
    </row>
    <row r="497" ht="12.75">
      <c r="Q497" s="61"/>
    </row>
    <row r="498" ht="12.75">
      <c r="Q498" s="61"/>
    </row>
    <row r="499" ht="12.75">
      <c r="Q499" s="61"/>
    </row>
    <row r="500" ht="12.75">
      <c r="Q500" s="61"/>
    </row>
    <row r="501" ht="12.75">
      <c r="Q501" s="61"/>
    </row>
    <row r="502" ht="12.75">
      <c r="Q502" s="61"/>
    </row>
    <row r="503" ht="12.75">
      <c r="Q503" s="61"/>
    </row>
    <row r="504" ht="12.75">
      <c r="Q504" s="61"/>
    </row>
    <row r="505" ht="12.75">
      <c r="Q505" s="61"/>
    </row>
    <row r="506" ht="12.75">
      <c r="Q506" s="61"/>
    </row>
    <row r="507" ht="12.75">
      <c r="Q507" s="61"/>
    </row>
    <row r="508" ht="12.75">
      <c r="Q508" s="61"/>
    </row>
  </sheetData>
  <mergeCells count="12">
    <mergeCell ref="N1:Q1"/>
    <mergeCell ref="A3:Q3"/>
    <mergeCell ref="A5:A6"/>
    <mergeCell ref="B5:B6"/>
    <mergeCell ref="C5:C6"/>
    <mergeCell ref="F5:K5"/>
    <mergeCell ref="L5:N5"/>
    <mergeCell ref="O5:O6"/>
    <mergeCell ref="P5:P6"/>
    <mergeCell ref="D5:D6"/>
    <mergeCell ref="E5:E6"/>
    <mergeCell ref="Q5:Q6"/>
  </mergeCells>
  <printOptions horizontalCentered="1"/>
  <pageMargins left="0.3937007874015748" right="0.3937007874015748" top="0.7086614173228347" bottom="0.3937007874015748" header="0.5905511811023623" footer="0"/>
  <pageSetup horizontalDpi="600" verticalDpi="600" orientation="landscape" paperSize="8" scale="60" r:id="rId2"/>
  <headerFooter alignWithMargins="0">
    <oddHeader>&amp;C&amp;"Times New Roman CE,Normál"&amp;12 3. sz. kimutatás - &amp;P. oldal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45"/>
  </sheetPr>
  <dimension ref="A1:G46"/>
  <sheetViews>
    <sheetView showZeros="0" zoomScale="75" zoomScaleNormal="75" workbookViewId="0" topLeftCell="A1">
      <selection activeCell="I5" sqref="I5"/>
    </sheetView>
  </sheetViews>
  <sheetFormatPr defaultColWidth="9.33203125" defaultRowHeight="12.75"/>
  <cols>
    <col min="1" max="1" width="5.83203125" style="114" customWidth="1"/>
    <col min="2" max="2" width="74" style="112" customWidth="1"/>
    <col min="3" max="3" width="12.33203125" style="115" customWidth="1"/>
    <col min="4" max="4" width="14" style="115" customWidth="1"/>
    <col min="5" max="5" width="24" style="112" customWidth="1"/>
    <col min="6" max="16384" width="10.66015625" style="112" customWidth="1"/>
  </cols>
  <sheetData>
    <row r="1" spans="1:6" ht="12.75">
      <c r="A1" s="111" t="s">
        <v>553</v>
      </c>
      <c r="C1" s="113"/>
      <c r="D1" s="113"/>
      <c r="E1" s="168" t="s">
        <v>1415</v>
      </c>
      <c r="F1" s="168"/>
    </row>
    <row r="2" ht="38.25" customHeight="1">
      <c r="E2" s="115"/>
    </row>
    <row r="3" ht="48" customHeight="1">
      <c r="E3" s="115"/>
    </row>
    <row r="4" spans="3:5" ht="18" customHeight="1" thickBot="1">
      <c r="C4" s="113"/>
      <c r="D4" s="113"/>
      <c r="E4" s="113"/>
    </row>
    <row r="5" spans="1:6" s="118" customFormat="1" ht="45" customHeight="1" thickBot="1">
      <c r="A5" s="116" t="s">
        <v>556</v>
      </c>
      <c r="B5" s="116" t="s">
        <v>516</v>
      </c>
      <c r="C5" s="117" t="s">
        <v>1416</v>
      </c>
      <c r="D5" s="117" t="s">
        <v>1417</v>
      </c>
      <c r="E5" s="117" t="s">
        <v>1418</v>
      </c>
      <c r="F5" s="116" t="s">
        <v>1419</v>
      </c>
    </row>
    <row r="6" ht="12" customHeight="1">
      <c r="E6" s="115"/>
    </row>
    <row r="7" spans="1:6" s="123" customFormat="1" ht="18" customHeight="1">
      <c r="A7" s="119"/>
      <c r="B7" s="120" t="s">
        <v>1420</v>
      </c>
      <c r="C7" s="121">
        <v>726768</v>
      </c>
      <c r="D7" s="121">
        <v>781251</v>
      </c>
      <c r="E7" s="121">
        <v>736559</v>
      </c>
      <c r="F7" s="122">
        <f>E7/D7*100</f>
        <v>94.27943132232791</v>
      </c>
    </row>
    <row r="8" spans="3:6" ht="12" customHeight="1">
      <c r="C8" s="124"/>
      <c r="D8" s="124"/>
      <c r="E8" s="124"/>
      <c r="F8" s="125"/>
    </row>
    <row r="9" spans="1:6" s="123" customFormat="1" ht="18" customHeight="1">
      <c r="A9" s="119"/>
      <c r="B9" s="120" t="s">
        <v>1421</v>
      </c>
      <c r="C9" s="121">
        <v>227229</v>
      </c>
      <c r="D9" s="121">
        <v>244328</v>
      </c>
      <c r="E9" s="121">
        <v>229588</v>
      </c>
      <c r="F9" s="122">
        <f>E9/D9*100</f>
        <v>93.96712615827903</v>
      </c>
    </row>
    <row r="10" spans="1:6" s="123" customFormat="1" ht="18" customHeight="1">
      <c r="A10" s="126"/>
      <c r="B10" s="127"/>
      <c r="C10" s="128"/>
      <c r="D10" s="128"/>
      <c r="E10" s="128"/>
      <c r="F10" s="125"/>
    </row>
    <row r="11" spans="1:6" ht="15.75" customHeight="1">
      <c r="A11" s="114" t="s">
        <v>566</v>
      </c>
      <c r="B11" s="112" t="s">
        <v>1422</v>
      </c>
      <c r="E11" s="115">
        <v>6</v>
      </c>
      <c r="F11" s="125"/>
    </row>
    <row r="12" spans="1:6" s="123" customFormat="1" ht="14.25" customHeight="1">
      <c r="A12" s="114" t="s">
        <v>569</v>
      </c>
      <c r="B12" s="123" t="s">
        <v>1423</v>
      </c>
      <c r="C12" s="129">
        <v>11950</v>
      </c>
      <c r="D12" s="129">
        <v>11920</v>
      </c>
      <c r="E12" s="129">
        <v>5461</v>
      </c>
      <c r="F12" s="125">
        <f aca="true" t="shared" si="0" ref="F12:F40">E12/D12*100</f>
        <v>45.81375838926174</v>
      </c>
    </row>
    <row r="13" spans="1:6" s="123" customFormat="1" ht="14.25" customHeight="1">
      <c r="A13" s="114" t="s">
        <v>572</v>
      </c>
      <c r="B13" s="123" t="s">
        <v>1424</v>
      </c>
      <c r="C13" s="129">
        <v>6295</v>
      </c>
      <c r="D13" s="129">
        <v>6351</v>
      </c>
      <c r="E13" s="129">
        <v>4026</v>
      </c>
      <c r="F13" s="125">
        <f t="shared" si="0"/>
        <v>63.39159187529523</v>
      </c>
    </row>
    <row r="14" spans="1:6" s="123" customFormat="1" ht="14.25" customHeight="1">
      <c r="A14" s="114" t="s">
        <v>575</v>
      </c>
      <c r="B14" s="123" t="s">
        <v>1425</v>
      </c>
      <c r="C14" s="129">
        <v>3983</v>
      </c>
      <c r="D14" s="129">
        <v>3983</v>
      </c>
      <c r="E14" s="129">
        <v>4769</v>
      </c>
      <c r="F14" s="125">
        <f t="shared" si="0"/>
        <v>119.73386894300779</v>
      </c>
    </row>
    <row r="15" spans="1:6" s="123" customFormat="1" ht="14.25" customHeight="1">
      <c r="A15" s="114" t="s">
        <v>578</v>
      </c>
      <c r="B15" s="123" t="s">
        <v>1426</v>
      </c>
      <c r="C15" s="129">
        <v>2916</v>
      </c>
      <c r="D15" s="129">
        <v>2916</v>
      </c>
      <c r="E15" s="129">
        <v>2191</v>
      </c>
      <c r="F15" s="125">
        <f t="shared" si="0"/>
        <v>75.13717421124828</v>
      </c>
    </row>
    <row r="16" spans="1:6" s="123" customFormat="1" ht="14.25" customHeight="1">
      <c r="A16" s="114" t="s">
        <v>581</v>
      </c>
      <c r="B16" s="123" t="s">
        <v>1427</v>
      </c>
      <c r="C16" s="129">
        <v>406</v>
      </c>
      <c r="D16" s="129">
        <v>406</v>
      </c>
      <c r="E16" s="129">
        <v>781</v>
      </c>
      <c r="F16" s="125">
        <f t="shared" si="0"/>
        <v>192.36453201970443</v>
      </c>
    </row>
    <row r="17" spans="1:6" s="123" customFormat="1" ht="14.25" customHeight="1">
      <c r="A17" s="114" t="s">
        <v>584</v>
      </c>
      <c r="B17" s="123" t="s">
        <v>1428</v>
      </c>
      <c r="C17" s="129">
        <v>10248</v>
      </c>
      <c r="D17" s="129">
        <v>10248</v>
      </c>
      <c r="E17" s="129">
        <v>8065</v>
      </c>
      <c r="F17" s="125">
        <f t="shared" si="0"/>
        <v>78.69828259172522</v>
      </c>
    </row>
    <row r="18" spans="1:6" s="123" customFormat="1" ht="14.25" customHeight="1">
      <c r="A18" s="114" t="s">
        <v>587</v>
      </c>
      <c r="B18" s="123" t="s">
        <v>1429</v>
      </c>
      <c r="C18" s="129">
        <v>18194</v>
      </c>
      <c r="D18" s="129">
        <v>18194</v>
      </c>
      <c r="E18" s="129">
        <v>17343</v>
      </c>
      <c r="F18" s="125">
        <f t="shared" si="0"/>
        <v>95.32263383533032</v>
      </c>
    </row>
    <row r="19" spans="1:6" s="123" customFormat="1" ht="14.25" customHeight="1">
      <c r="A19" s="114" t="s">
        <v>590</v>
      </c>
      <c r="B19" s="123" t="s">
        <v>1430</v>
      </c>
      <c r="C19" s="129">
        <v>242</v>
      </c>
      <c r="D19" s="129">
        <v>242</v>
      </c>
      <c r="E19" s="129">
        <v>243</v>
      </c>
      <c r="F19" s="125">
        <f t="shared" si="0"/>
        <v>100.41322314049587</v>
      </c>
    </row>
    <row r="20" spans="1:6" s="123" customFormat="1" ht="14.25" customHeight="1">
      <c r="A20" s="114" t="s">
        <v>612</v>
      </c>
      <c r="B20" s="123" t="s">
        <v>1431</v>
      </c>
      <c r="C20" s="129">
        <v>8932</v>
      </c>
      <c r="D20" s="129">
        <v>8932</v>
      </c>
      <c r="E20" s="129">
        <v>8853</v>
      </c>
      <c r="F20" s="125">
        <f t="shared" si="0"/>
        <v>99.11553963278101</v>
      </c>
    </row>
    <row r="21" spans="1:6" s="123" customFormat="1" ht="14.25" customHeight="1">
      <c r="A21" s="114" t="s">
        <v>615</v>
      </c>
      <c r="B21" s="123" t="s">
        <v>1432</v>
      </c>
      <c r="C21" s="129">
        <v>4617</v>
      </c>
      <c r="D21" s="129">
        <v>4617</v>
      </c>
      <c r="E21" s="129">
        <v>2381</v>
      </c>
      <c r="F21" s="125">
        <f t="shared" si="0"/>
        <v>51.570283734026425</v>
      </c>
    </row>
    <row r="22" spans="1:6" s="123" customFormat="1" ht="14.25" customHeight="1">
      <c r="A22" s="114" t="s">
        <v>617</v>
      </c>
      <c r="B22" s="123" t="s">
        <v>1433</v>
      </c>
      <c r="C22" s="129">
        <v>453</v>
      </c>
      <c r="D22" s="129">
        <v>453</v>
      </c>
      <c r="E22" s="129">
        <v>1194</v>
      </c>
      <c r="F22" s="125">
        <f t="shared" si="0"/>
        <v>263.57615894039736</v>
      </c>
    </row>
    <row r="23" spans="1:6" s="123" customFormat="1" ht="14.25" customHeight="1">
      <c r="A23" s="114" t="s">
        <v>620</v>
      </c>
      <c r="B23" s="123" t="s">
        <v>1434</v>
      </c>
      <c r="C23" s="129">
        <v>4875</v>
      </c>
      <c r="D23" s="129">
        <v>6152</v>
      </c>
      <c r="E23" s="129">
        <v>6629</v>
      </c>
      <c r="F23" s="125">
        <f t="shared" si="0"/>
        <v>107.75357607282186</v>
      </c>
    </row>
    <row r="24" spans="1:6" s="123" customFormat="1" ht="14.25" customHeight="1">
      <c r="A24" s="114" t="s">
        <v>623</v>
      </c>
      <c r="B24" s="123" t="s">
        <v>1435</v>
      </c>
      <c r="C24" s="129">
        <v>5852</v>
      </c>
      <c r="D24" s="129">
        <v>6224</v>
      </c>
      <c r="E24" s="129">
        <v>6463</v>
      </c>
      <c r="F24" s="125">
        <f t="shared" si="0"/>
        <v>103.83997429305913</v>
      </c>
    </row>
    <row r="25" spans="1:6" s="123" customFormat="1" ht="14.25" customHeight="1">
      <c r="A25" s="114" t="s">
        <v>626</v>
      </c>
      <c r="B25" s="123" t="s">
        <v>1436</v>
      </c>
      <c r="C25" s="129">
        <v>458</v>
      </c>
      <c r="D25" s="129">
        <v>1038</v>
      </c>
      <c r="E25" s="129">
        <v>1028</v>
      </c>
      <c r="F25" s="125">
        <f t="shared" si="0"/>
        <v>99.03660886319847</v>
      </c>
    </row>
    <row r="26" spans="1:6" s="123" customFormat="1" ht="14.25" customHeight="1">
      <c r="A26" s="114" t="s">
        <v>629</v>
      </c>
      <c r="B26" s="123" t="s">
        <v>1437</v>
      </c>
      <c r="C26" s="129">
        <v>8787</v>
      </c>
      <c r="D26" s="129">
        <v>8787</v>
      </c>
      <c r="E26" s="129">
        <v>12153</v>
      </c>
      <c r="F26" s="125">
        <f t="shared" si="0"/>
        <v>138.3065892796176</v>
      </c>
    </row>
    <row r="27" spans="1:6" s="123" customFormat="1" ht="14.25" customHeight="1">
      <c r="A27" s="114" t="s">
        <v>632</v>
      </c>
      <c r="B27" s="123" t="s">
        <v>1438</v>
      </c>
      <c r="C27" s="129">
        <v>34637</v>
      </c>
      <c r="D27" s="129">
        <v>34637</v>
      </c>
      <c r="E27" s="129">
        <v>42375</v>
      </c>
      <c r="F27" s="125">
        <f t="shared" si="0"/>
        <v>122.34027196350723</v>
      </c>
    </row>
    <row r="28" spans="1:6" s="123" customFormat="1" ht="14.25" customHeight="1">
      <c r="A28" s="114" t="s">
        <v>634</v>
      </c>
      <c r="B28" s="123" t="s">
        <v>1439</v>
      </c>
      <c r="C28" s="129">
        <v>7000</v>
      </c>
      <c r="D28" s="129">
        <v>7141</v>
      </c>
      <c r="E28" s="129">
        <v>5492</v>
      </c>
      <c r="F28" s="125">
        <f t="shared" si="0"/>
        <v>76.90799607898053</v>
      </c>
    </row>
    <row r="29" spans="1:6" s="123" customFormat="1" ht="14.25" customHeight="1">
      <c r="A29" s="114" t="s">
        <v>637</v>
      </c>
      <c r="B29" s="123" t="s">
        <v>1440</v>
      </c>
      <c r="C29" s="129">
        <v>28975</v>
      </c>
      <c r="D29" s="129">
        <v>30230</v>
      </c>
      <c r="E29" s="129">
        <v>28278</v>
      </c>
      <c r="F29" s="125">
        <f t="shared" si="0"/>
        <v>93.54283824015879</v>
      </c>
    </row>
    <row r="30" spans="1:6" s="123" customFormat="1" ht="14.25" customHeight="1">
      <c r="A30" s="114" t="s">
        <v>640</v>
      </c>
      <c r="B30" s="123" t="s">
        <v>1441</v>
      </c>
      <c r="C30" s="129">
        <v>1560</v>
      </c>
      <c r="D30" s="129">
        <v>1559</v>
      </c>
      <c r="E30" s="129">
        <v>1219</v>
      </c>
      <c r="F30" s="125">
        <f t="shared" si="0"/>
        <v>78.19114817190507</v>
      </c>
    </row>
    <row r="31" spans="1:6" s="123" customFormat="1" ht="14.25" customHeight="1">
      <c r="A31" s="114" t="s">
        <v>643</v>
      </c>
      <c r="B31" s="123" t="s">
        <v>1442</v>
      </c>
      <c r="C31" s="129">
        <v>1493</v>
      </c>
      <c r="D31" s="129">
        <v>1137</v>
      </c>
      <c r="E31" s="129">
        <v>911</v>
      </c>
      <c r="F31" s="125">
        <f t="shared" si="0"/>
        <v>80.12313104661389</v>
      </c>
    </row>
    <row r="32" spans="1:6" s="123" customFormat="1" ht="14.25" customHeight="1">
      <c r="A32" s="114" t="s">
        <v>646</v>
      </c>
      <c r="B32" s="123" t="s">
        <v>1443</v>
      </c>
      <c r="C32" s="129">
        <v>5856</v>
      </c>
      <c r="D32" s="129">
        <v>6291</v>
      </c>
      <c r="E32" s="129">
        <v>4586</v>
      </c>
      <c r="F32" s="125">
        <f t="shared" si="0"/>
        <v>72.89779049435701</v>
      </c>
    </row>
    <row r="33" spans="1:6" s="123" customFormat="1" ht="14.25" customHeight="1">
      <c r="A33" s="114" t="s">
        <v>649</v>
      </c>
      <c r="B33" s="123" t="s">
        <v>1444</v>
      </c>
      <c r="C33" s="129">
        <v>15944</v>
      </c>
      <c r="D33" s="129">
        <v>19024</v>
      </c>
      <c r="E33" s="129">
        <v>13893</v>
      </c>
      <c r="F33" s="125">
        <f t="shared" si="0"/>
        <v>73.02880571909168</v>
      </c>
    </row>
    <row r="34" spans="1:6" s="123" customFormat="1" ht="14.25" customHeight="1">
      <c r="A34" s="114" t="s">
        <v>652</v>
      </c>
      <c r="B34" s="123" t="s">
        <v>1445</v>
      </c>
      <c r="C34" s="129">
        <v>2554</v>
      </c>
      <c r="D34" s="129">
        <v>2554</v>
      </c>
      <c r="E34" s="129">
        <v>2744</v>
      </c>
      <c r="F34" s="125">
        <f t="shared" si="0"/>
        <v>107.43931088488645</v>
      </c>
    </row>
    <row r="35" spans="1:6" s="123" customFormat="1" ht="14.25" customHeight="1">
      <c r="A35" s="114" t="s">
        <v>655</v>
      </c>
      <c r="B35" s="123" t="s">
        <v>1446</v>
      </c>
      <c r="C35" s="129">
        <v>1823</v>
      </c>
      <c r="D35" s="129">
        <v>2167</v>
      </c>
      <c r="E35" s="129">
        <v>1999</v>
      </c>
      <c r="F35" s="125">
        <f t="shared" si="0"/>
        <v>92.24734656206738</v>
      </c>
    </row>
    <row r="36" spans="1:6" s="123" customFormat="1" ht="14.25" customHeight="1">
      <c r="A36" s="114" t="s">
        <v>658</v>
      </c>
      <c r="B36" s="123" t="s">
        <v>1447</v>
      </c>
      <c r="C36" s="129">
        <v>1408</v>
      </c>
      <c r="D36" s="129">
        <v>1408</v>
      </c>
      <c r="E36" s="129">
        <v>1443</v>
      </c>
      <c r="F36" s="125">
        <f t="shared" si="0"/>
        <v>102.48579545454545</v>
      </c>
    </row>
    <row r="37" spans="1:6" s="123" customFormat="1" ht="14.25" customHeight="1">
      <c r="A37" s="114" t="s">
        <v>801</v>
      </c>
      <c r="B37" s="123" t="s">
        <v>1448</v>
      </c>
      <c r="C37" s="129">
        <v>3000</v>
      </c>
      <c r="D37" s="129">
        <v>3000</v>
      </c>
      <c r="E37" s="129">
        <v>2654</v>
      </c>
      <c r="F37" s="125">
        <f t="shared" si="0"/>
        <v>88.46666666666667</v>
      </c>
    </row>
    <row r="38" spans="1:6" s="123" customFormat="1" ht="14.25" customHeight="1">
      <c r="A38" s="114" t="s">
        <v>804</v>
      </c>
      <c r="B38" s="123" t="s">
        <v>1449</v>
      </c>
      <c r="C38" s="129">
        <v>1638</v>
      </c>
      <c r="D38" s="129">
        <v>1638</v>
      </c>
      <c r="E38" s="129">
        <v>60</v>
      </c>
      <c r="F38" s="125">
        <f t="shared" si="0"/>
        <v>3.6630036630036633</v>
      </c>
    </row>
    <row r="39" spans="1:6" s="123" customFormat="1" ht="14.25" customHeight="1">
      <c r="A39" s="114" t="s">
        <v>807</v>
      </c>
      <c r="B39" s="123" t="s">
        <v>1450</v>
      </c>
      <c r="C39" s="129">
        <v>20104</v>
      </c>
      <c r="D39" s="129">
        <v>19711</v>
      </c>
      <c r="E39" s="129">
        <v>20466</v>
      </c>
      <c r="F39" s="125">
        <f t="shared" si="0"/>
        <v>103.83034853635027</v>
      </c>
    </row>
    <row r="40" spans="1:6" s="123" customFormat="1" ht="15" customHeight="1">
      <c r="A40" s="114" t="s">
        <v>810</v>
      </c>
      <c r="B40" s="123" t="s">
        <v>1451</v>
      </c>
      <c r="C40" s="129"/>
      <c r="D40" s="129">
        <v>811</v>
      </c>
      <c r="E40" s="129">
        <v>1381</v>
      </c>
      <c r="F40" s="125">
        <f t="shared" si="0"/>
        <v>170.28360049321824</v>
      </c>
    </row>
    <row r="41" spans="5:6" ht="14.25" customHeight="1" thickBot="1">
      <c r="E41" s="115"/>
      <c r="F41" s="125"/>
    </row>
    <row r="42" spans="1:7" ht="19.5" customHeight="1" thickBot="1">
      <c r="A42" s="130"/>
      <c r="B42" s="131" t="s">
        <v>1452</v>
      </c>
      <c r="C42" s="132">
        <f>SUM(C12:C39)</f>
        <v>214200</v>
      </c>
      <c r="D42" s="132">
        <f>SUM(D12:D40)</f>
        <v>221771</v>
      </c>
      <c r="E42" s="132">
        <f>SUM(E11:E40)</f>
        <v>209087</v>
      </c>
      <c r="F42" s="133">
        <f>E42/D42*100</f>
        <v>94.28058673135801</v>
      </c>
      <c r="G42" s="115"/>
    </row>
    <row r="43" spans="1:7" ht="19.5" customHeight="1" thickBot="1">
      <c r="A43" s="126"/>
      <c r="B43" s="127"/>
      <c r="C43" s="128"/>
      <c r="D43" s="128"/>
      <c r="E43" s="128"/>
      <c r="F43" s="125"/>
      <c r="G43" s="115"/>
    </row>
    <row r="44" spans="1:7" ht="19.5" customHeight="1" thickBot="1">
      <c r="A44" s="130"/>
      <c r="B44" s="131" t="s">
        <v>1453</v>
      </c>
      <c r="C44" s="131"/>
      <c r="D44" s="131">
        <v>3123</v>
      </c>
      <c r="E44" s="131">
        <v>3123</v>
      </c>
      <c r="F44" s="133">
        <f>E44/D44*100</f>
        <v>100</v>
      </c>
      <c r="G44" s="115"/>
    </row>
    <row r="45" spans="1:6" ht="16.5" customHeight="1" thickBot="1">
      <c r="A45" s="126"/>
      <c r="B45" s="127"/>
      <c r="C45" s="128"/>
      <c r="D45" s="128"/>
      <c r="E45" s="128"/>
      <c r="F45" s="125"/>
    </row>
    <row r="46" spans="1:6" s="123" customFormat="1" ht="21" customHeight="1" thickBot="1">
      <c r="A46" s="130"/>
      <c r="B46" s="131" t="s">
        <v>1454</v>
      </c>
      <c r="C46" s="132">
        <f>C42+C9+C7</f>
        <v>1168197</v>
      </c>
      <c r="D46" s="132">
        <f>D42+D9+D7+D44</f>
        <v>1250473</v>
      </c>
      <c r="E46" s="132">
        <f>E42+E9+E7+E44</f>
        <v>1178357</v>
      </c>
      <c r="F46" s="133">
        <f>E46/D46*100</f>
        <v>94.23290226978112</v>
      </c>
    </row>
  </sheetData>
  <mergeCells count="1">
    <mergeCell ref="E1:F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indexed="42"/>
  </sheetPr>
  <dimension ref="A1:H44"/>
  <sheetViews>
    <sheetView showZeros="0" zoomScale="75" zoomScaleNormal="75" workbookViewId="0" topLeftCell="A1">
      <selection activeCell="I5" sqref="I5"/>
    </sheetView>
  </sheetViews>
  <sheetFormatPr defaultColWidth="9.33203125" defaultRowHeight="12.75"/>
  <cols>
    <col min="1" max="1" width="5.83203125" style="135" customWidth="1"/>
    <col min="2" max="2" width="74.5" style="123" customWidth="1"/>
    <col min="3" max="3" width="11.5" style="129" customWidth="1"/>
    <col min="4" max="4" width="11.5" style="115" customWidth="1"/>
    <col min="5" max="5" width="11.5" style="112" customWidth="1"/>
    <col min="6" max="6" width="12.33203125" style="112" customWidth="1"/>
    <col min="7" max="16384" width="10.66015625" style="123" customWidth="1"/>
  </cols>
  <sheetData>
    <row r="1" spans="1:6" ht="12.75">
      <c r="A1" s="123" t="s">
        <v>553</v>
      </c>
      <c r="C1" s="134"/>
      <c r="D1" s="113"/>
      <c r="E1" s="168" t="s">
        <v>1455</v>
      </c>
      <c r="F1" s="168"/>
    </row>
    <row r="2" spans="5:6" ht="50.25" customHeight="1">
      <c r="E2" s="115"/>
      <c r="F2" s="115"/>
    </row>
    <row r="3" spans="5:6" ht="48" customHeight="1">
      <c r="E3" s="115"/>
      <c r="F3" s="115"/>
    </row>
    <row r="4" spans="3:6" ht="18" customHeight="1" thickBot="1">
      <c r="C4" s="113"/>
      <c r="D4" s="113"/>
      <c r="E4" s="113"/>
      <c r="F4" s="113" t="s">
        <v>469</v>
      </c>
    </row>
    <row r="5" spans="1:6" s="118" customFormat="1" ht="44.25" customHeight="1" thickBot="1">
      <c r="A5" s="116" t="s">
        <v>1456</v>
      </c>
      <c r="B5" s="116" t="s">
        <v>516</v>
      </c>
      <c r="C5" s="117" t="s">
        <v>1416</v>
      </c>
      <c r="D5" s="117" t="s">
        <v>1457</v>
      </c>
      <c r="E5" s="117" t="s">
        <v>1458</v>
      </c>
      <c r="F5" s="117" t="s">
        <v>1419</v>
      </c>
    </row>
    <row r="6" spans="5:6" ht="17.25" customHeight="1">
      <c r="E6" s="115"/>
      <c r="F6" s="115"/>
    </row>
    <row r="7" spans="1:6" ht="18" customHeight="1">
      <c r="A7" s="119"/>
      <c r="B7" s="120" t="s">
        <v>1420</v>
      </c>
      <c r="C7" s="121">
        <v>37352</v>
      </c>
      <c r="D7" s="121">
        <v>38906</v>
      </c>
      <c r="E7" s="121">
        <v>38305</v>
      </c>
      <c r="F7" s="136">
        <f>E7/D7*100</f>
        <v>98.45525111807947</v>
      </c>
    </row>
    <row r="8" spans="4:6" ht="12" customHeight="1">
      <c r="D8" s="124"/>
      <c r="E8" s="124"/>
      <c r="F8" s="138"/>
    </row>
    <row r="9" spans="1:6" ht="18" customHeight="1">
      <c r="A9" s="119"/>
      <c r="B9" s="120" t="s">
        <v>1421</v>
      </c>
      <c r="C9" s="121">
        <v>11970</v>
      </c>
      <c r="D9" s="121">
        <v>12252</v>
      </c>
      <c r="E9" s="121">
        <v>12251</v>
      </c>
      <c r="F9" s="136">
        <f>E9/D9*100</f>
        <v>99.99183806725432</v>
      </c>
    </row>
    <row r="10" spans="5:6" ht="15.75" customHeight="1">
      <c r="E10" s="139"/>
      <c r="F10" s="140"/>
    </row>
    <row r="11" spans="1:6" ht="19.5" customHeight="1">
      <c r="A11" s="135" t="s">
        <v>566</v>
      </c>
      <c r="B11" s="123" t="s">
        <v>1423</v>
      </c>
      <c r="C11" s="129">
        <v>350</v>
      </c>
      <c r="D11" s="129">
        <v>350</v>
      </c>
      <c r="E11" s="141">
        <v>252</v>
      </c>
      <c r="F11" s="142">
        <f aca="true" t="shared" si="0" ref="F11:F24">E11/D11*100</f>
        <v>72</v>
      </c>
    </row>
    <row r="12" spans="1:6" ht="19.5" customHeight="1">
      <c r="A12" s="135" t="s">
        <v>569</v>
      </c>
      <c r="B12" s="123" t="s">
        <v>1424</v>
      </c>
      <c r="C12" s="129">
        <v>150</v>
      </c>
      <c r="D12" s="129">
        <v>150</v>
      </c>
      <c r="E12" s="141">
        <v>109</v>
      </c>
      <c r="F12" s="142">
        <f t="shared" si="0"/>
        <v>72.66666666666667</v>
      </c>
    </row>
    <row r="13" spans="1:6" ht="19.5" customHeight="1">
      <c r="A13" s="135" t="s">
        <v>572</v>
      </c>
      <c r="B13" s="123" t="s">
        <v>1459</v>
      </c>
      <c r="C13" s="129">
        <v>250</v>
      </c>
      <c r="D13" s="129">
        <v>250</v>
      </c>
      <c r="E13" s="141">
        <v>158</v>
      </c>
      <c r="F13" s="142">
        <f t="shared" si="0"/>
        <v>63.2</v>
      </c>
    </row>
    <row r="14" spans="1:6" ht="19.5" customHeight="1">
      <c r="A14" s="135" t="s">
        <v>575</v>
      </c>
      <c r="B14" s="123" t="s">
        <v>1460</v>
      </c>
      <c r="C14" s="129">
        <v>50</v>
      </c>
      <c r="D14" s="129">
        <v>50</v>
      </c>
      <c r="E14" s="141">
        <v>53</v>
      </c>
      <c r="F14" s="142">
        <f t="shared" si="0"/>
        <v>106</v>
      </c>
    </row>
    <row r="15" spans="1:6" ht="19.5" customHeight="1">
      <c r="A15" s="135" t="s">
        <v>578</v>
      </c>
      <c r="B15" s="123" t="s">
        <v>1428</v>
      </c>
      <c r="C15" s="129">
        <v>160</v>
      </c>
      <c r="D15" s="129">
        <v>160</v>
      </c>
      <c r="E15" s="141">
        <v>205</v>
      </c>
      <c r="F15" s="142">
        <f t="shared" si="0"/>
        <v>128.125</v>
      </c>
    </row>
    <row r="16" spans="1:6" ht="19.5" customHeight="1">
      <c r="A16" s="135" t="s">
        <v>581</v>
      </c>
      <c r="B16" s="123" t="s">
        <v>1461</v>
      </c>
      <c r="C16" s="129">
        <v>70</v>
      </c>
      <c r="D16" s="129">
        <v>70</v>
      </c>
      <c r="E16" s="141">
        <v>0</v>
      </c>
      <c r="F16" s="142">
        <f t="shared" si="0"/>
        <v>0</v>
      </c>
    </row>
    <row r="17" spans="1:6" ht="19.5" customHeight="1">
      <c r="A17" s="135" t="s">
        <v>584</v>
      </c>
      <c r="B17" s="123" t="s">
        <v>1462</v>
      </c>
      <c r="C17" s="129">
        <v>1500</v>
      </c>
      <c r="D17" s="129">
        <v>1500</v>
      </c>
      <c r="E17" s="141">
        <v>972</v>
      </c>
      <c r="F17" s="142">
        <f t="shared" si="0"/>
        <v>64.8</v>
      </c>
    </row>
    <row r="18" spans="1:6" ht="19.5" customHeight="1">
      <c r="A18" s="135" t="s">
        <v>587</v>
      </c>
      <c r="B18" s="123" t="s">
        <v>1432</v>
      </c>
      <c r="C18" s="129">
        <v>300</v>
      </c>
      <c r="D18" s="129">
        <v>300</v>
      </c>
      <c r="E18" s="141">
        <v>125</v>
      </c>
      <c r="F18" s="142">
        <f t="shared" si="0"/>
        <v>41.66666666666667</v>
      </c>
    </row>
    <row r="19" spans="1:6" ht="19.5" customHeight="1">
      <c r="A19" s="135" t="s">
        <v>590</v>
      </c>
      <c r="B19" s="123" t="s">
        <v>1463</v>
      </c>
      <c r="C19" s="129">
        <v>150</v>
      </c>
      <c r="D19" s="129">
        <v>150</v>
      </c>
      <c r="E19" s="141">
        <v>345</v>
      </c>
      <c r="F19" s="142">
        <f t="shared" si="0"/>
        <v>229.99999999999997</v>
      </c>
    </row>
    <row r="20" spans="1:6" ht="19.5" customHeight="1">
      <c r="A20" s="135" t="s">
        <v>612</v>
      </c>
      <c r="B20" s="123" t="s">
        <v>1464</v>
      </c>
      <c r="C20" s="129">
        <v>120</v>
      </c>
      <c r="D20" s="129">
        <v>120</v>
      </c>
      <c r="E20" s="141">
        <v>356</v>
      </c>
      <c r="F20" s="142">
        <f t="shared" si="0"/>
        <v>296.6666666666667</v>
      </c>
    </row>
    <row r="21" spans="1:6" ht="19.5" customHeight="1">
      <c r="A21" s="135" t="s">
        <v>615</v>
      </c>
      <c r="B21" s="123" t="s">
        <v>1436</v>
      </c>
      <c r="C21" s="129">
        <v>20</v>
      </c>
      <c r="D21" s="129">
        <v>20</v>
      </c>
      <c r="E21" s="141">
        <v>159</v>
      </c>
      <c r="F21" s="142">
        <f t="shared" si="0"/>
        <v>795</v>
      </c>
    </row>
    <row r="22" spans="1:6" ht="19.5" customHeight="1">
      <c r="A22" s="135" t="s">
        <v>617</v>
      </c>
      <c r="B22" s="123" t="s">
        <v>1437</v>
      </c>
      <c r="C22" s="129">
        <v>950</v>
      </c>
      <c r="D22" s="129">
        <v>950</v>
      </c>
      <c r="E22" s="141">
        <v>192</v>
      </c>
      <c r="F22" s="142">
        <f t="shared" si="0"/>
        <v>20.210526315789473</v>
      </c>
    </row>
    <row r="23" spans="1:6" ht="19.5" customHeight="1">
      <c r="A23" s="135" t="s">
        <v>620</v>
      </c>
      <c r="B23" s="123" t="s">
        <v>1438</v>
      </c>
      <c r="C23" s="129">
        <v>988</v>
      </c>
      <c r="D23" s="129">
        <v>988</v>
      </c>
      <c r="E23" s="141">
        <v>2480</v>
      </c>
      <c r="F23" s="142">
        <f t="shared" si="0"/>
        <v>251.01214574898788</v>
      </c>
    </row>
    <row r="24" spans="1:6" ht="19.5" customHeight="1">
      <c r="A24" s="135" t="s">
        <v>623</v>
      </c>
      <c r="B24" s="123" t="s">
        <v>1465</v>
      </c>
      <c r="C24" s="129">
        <v>812</v>
      </c>
      <c r="D24" s="129">
        <v>915</v>
      </c>
      <c r="E24" s="141">
        <v>755</v>
      </c>
      <c r="F24" s="142">
        <f t="shared" si="0"/>
        <v>82.5136612021858</v>
      </c>
    </row>
    <row r="25" spans="1:6" ht="19.5" customHeight="1">
      <c r="A25" s="135" t="s">
        <v>626</v>
      </c>
      <c r="B25" s="123" t="s">
        <v>1466</v>
      </c>
      <c r="D25" s="129"/>
      <c r="E25" s="141">
        <v>36</v>
      </c>
      <c r="F25" s="142"/>
    </row>
    <row r="26" spans="1:6" ht="19.5" customHeight="1">
      <c r="A26" s="135" t="s">
        <v>629</v>
      </c>
      <c r="B26" s="123" t="s">
        <v>1440</v>
      </c>
      <c r="C26" s="129">
        <v>1500</v>
      </c>
      <c r="D26" s="129">
        <v>1500</v>
      </c>
      <c r="E26" s="141">
        <v>943</v>
      </c>
      <c r="F26" s="142">
        <f>E26/D26*100</f>
        <v>62.866666666666674</v>
      </c>
    </row>
    <row r="27" spans="1:8" ht="24.75" customHeight="1">
      <c r="A27" s="135" t="s">
        <v>632</v>
      </c>
      <c r="B27" s="123" t="s">
        <v>1467</v>
      </c>
      <c r="D27" s="129"/>
      <c r="E27" s="141">
        <v>28</v>
      </c>
      <c r="F27" s="142"/>
      <c r="H27" s="143"/>
    </row>
    <row r="28" spans="1:6" ht="21.75" customHeight="1">
      <c r="A28" s="135" t="s">
        <v>634</v>
      </c>
      <c r="B28" s="123" t="s">
        <v>1450</v>
      </c>
      <c r="C28" s="129">
        <v>130</v>
      </c>
      <c r="D28" s="129">
        <v>130</v>
      </c>
      <c r="E28" s="144">
        <v>119</v>
      </c>
      <c r="F28" s="145">
        <f>E28/D28*100</f>
        <v>91.53846153846153</v>
      </c>
    </row>
    <row r="29" spans="1:6" ht="20.25" customHeight="1">
      <c r="A29" s="119"/>
      <c r="B29" s="120" t="s">
        <v>1468</v>
      </c>
      <c r="C29" s="121">
        <f>SUM(C11:C28)</f>
        <v>7500</v>
      </c>
      <c r="D29" s="121">
        <f>SUM(D11:D28)</f>
        <v>7603</v>
      </c>
      <c r="E29" s="121">
        <f>SUM(E11:E28)</f>
        <v>7287</v>
      </c>
      <c r="F29" s="136">
        <f>E29/D29*100</f>
        <v>95.84374588978035</v>
      </c>
    </row>
    <row r="30" spans="1:6" s="148" customFormat="1" ht="13.5" thickBot="1">
      <c r="A30" s="126"/>
      <c r="B30" s="127"/>
      <c r="C30" s="146"/>
      <c r="D30" s="146"/>
      <c r="E30" s="146"/>
      <c r="F30" s="147"/>
    </row>
    <row r="31" spans="1:6" ht="21" customHeight="1" thickBot="1">
      <c r="A31" s="137" t="s">
        <v>1478</v>
      </c>
      <c r="B31" s="105"/>
      <c r="C31" s="132">
        <f>C29+C9+C7</f>
        <v>56822</v>
      </c>
      <c r="D31" s="132">
        <f>D29+D9+D7</f>
        <v>58761</v>
      </c>
      <c r="E31" s="132">
        <f>E29+E9+E7</f>
        <v>57843</v>
      </c>
      <c r="F31" s="149">
        <f>E31/D31*100</f>
        <v>98.43773931689385</v>
      </c>
    </row>
    <row r="32" spans="4:6" ht="12.75">
      <c r="D32" s="129"/>
      <c r="E32" s="129"/>
      <c r="F32" s="129"/>
    </row>
    <row r="33" spans="4:6" ht="12.75">
      <c r="D33" s="129"/>
      <c r="E33" s="129"/>
      <c r="F33" s="129"/>
    </row>
    <row r="34" spans="4:6" ht="12.75">
      <c r="D34" s="129"/>
      <c r="E34" s="129"/>
      <c r="F34" s="129"/>
    </row>
    <row r="35" spans="4:6" ht="12.75">
      <c r="D35" s="129"/>
      <c r="E35" s="129"/>
      <c r="F35" s="129"/>
    </row>
    <row r="36" spans="4:6" ht="12.75">
      <c r="D36" s="129"/>
      <c r="E36" s="129"/>
      <c r="F36" s="129"/>
    </row>
    <row r="37" spans="4:6" ht="12.75">
      <c r="D37" s="129"/>
      <c r="E37" s="129"/>
      <c r="F37" s="129"/>
    </row>
    <row r="38" spans="4:6" ht="12.75">
      <c r="D38" s="129"/>
      <c r="E38" s="129"/>
      <c r="F38" s="129"/>
    </row>
    <row r="39" spans="4:6" ht="12.75">
      <c r="D39" s="129"/>
      <c r="E39" s="129"/>
      <c r="F39" s="129"/>
    </row>
    <row r="40" spans="4:6" ht="12.75">
      <c r="D40" s="129"/>
      <c r="E40" s="129"/>
      <c r="F40" s="129"/>
    </row>
    <row r="41" spans="5:6" ht="12.75">
      <c r="E41" s="115"/>
      <c r="F41" s="115"/>
    </row>
    <row r="42" spans="4:6" ht="12.75">
      <c r="D42" s="128"/>
      <c r="E42" s="128"/>
      <c r="F42" s="128"/>
    </row>
    <row r="43" spans="4:6" ht="12.75">
      <c r="D43" s="128"/>
      <c r="E43" s="128"/>
      <c r="F43" s="128"/>
    </row>
    <row r="44" spans="4:6" ht="12.75">
      <c r="D44" s="128"/>
      <c r="E44" s="128"/>
      <c r="F44" s="128"/>
    </row>
  </sheetData>
  <mergeCells count="2">
    <mergeCell ref="A31:B31"/>
    <mergeCell ref="E1:F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44"/>
  </sheetPr>
  <dimension ref="A1:F43"/>
  <sheetViews>
    <sheetView showZeros="0" zoomScale="75" zoomScaleNormal="75" workbookViewId="0" topLeftCell="A16">
      <selection activeCell="I5" sqref="I5"/>
    </sheetView>
  </sheetViews>
  <sheetFormatPr defaultColWidth="9.33203125" defaultRowHeight="12.75"/>
  <cols>
    <col min="1" max="1" width="5.66015625" style="135" customWidth="1"/>
    <col min="2" max="2" width="70" style="123" customWidth="1"/>
    <col min="3" max="3" width="11.5" style="129" customWidth="1"/>
    <col min="4" max="4" width="11.5" style="115" customWidth="1"/>
    <col min="5" max="6" width="11.5" style="112" customWidth="1"/>
    <col min="7" max="16384" width="10.66015625" style="123" customWidth="1"/>
  </cols>
  <sheetData>
    <row r="1" spans="1:6" ht="12.75">
      <c r="A1" s="123" t="s">
        <v>553</v>
      </c>
      <c r="C1" s="134"/>
      <c r="D1" s="113"/>
      <c r="E1" s="168" t="s">
        <v>1469</v>
      </c>
      <c r="F1" s="168"/>
    </row>
    <row r="2" spans="5:6" ht="50.25" customHeight="1">
      <c r="E2" s="115"/>
      <c r="F2" s="115"/>
    </row>
    <row r="3" spans="5:6" ht="48" customHeight="1">
      <c r="E3" s="115"/>
      <c r="F3" s="115"/>
    </row>
    <row r="4" spans="3:6" ht="27" customHeight="1" thickBot="1">
      <c r="C4" s="134"/>
      <c r="D4" s="113"/>
      <c r="E4" s="113"/>
      <c r="F4" s="113" t="s">
        <v>469</v>
      </c>
    </row>
    <row r="5" spans="1:6" s="118" customFormat="1" ht="49.5" customHeight="1" thickBot="1">
      <c r="A5" s="116" t="s">
        <v>1470</v>
      </c>
      <c r="B5" s="116" t="s">
        <v>516</v>
      </c>
      <c r="C5" s="117" t="s">
        <v>1471</v>
      </c>
      <c r="D5" s="117" t="s">
        <v>559</v>
      </c>
      <c r="E5" s="117" t="s">
        <v>1458</v>
      </c>
      <c r="F5" s="117" t="s">
        <v>1419</v>
      </c>
    </row>
    <row r="6" spans="5:6" ht="17.25" customHeight="1">
      <c r="E6" s="115"/>
      <c r="F6" s="115"/>
    </row>
    <row r="7" spans="1:6" ht="18" customHeight="1">
      <c r="A7" s="119"/>
      <c r="B7" s="120" t="s">
        <v>1420</v>
      </c>
      <c r="C7" s="121">
        <v>12022</v>
      </c>
      <c r="D7" s="121">
        <v>12525</v>
      </c>
      <c r="E7" s="121">
        <v>12525</v>
      </c>
      <c r="F7" s="150">
        <f>E7/D7*100</f>
        <v>100</v>
      </c>
    </row>
    <row r="8" spans="4:6" ht="12" customHeight="1">
      <c r="D8" s="124"/>
      <c r="E8" s="124"/>
      <c r="F8" s="151"/>
    </row>
    <row r="9" spans="1:6" ht="18" customHeight="1">
      <c r="A9" s="119"/>
      <c r="B9" s="120" t="s">
        <v>1421</v>
      </c>
      <c r="C9" s="121">
        <v>3175</v>
      </c>
      <c r="D9" s="121">
        <v>3901</v>
      </c>
      <c r="E9" s="121">
        <v>3901</v>
      </c>
      <c r="F9" s="150">
        <f>E9/D9*100</f>
        <v>100</v>
      </c>
    </row>
    <row r="10" spans="5:6" ht="15.75" customHeight="1">
      <c r="E10" s="115"/>
      <c r="F10" s="152"/>
    </row>
    <row r="11" spans="1:6" ht="19.5" customHeight="1">
      <c r="A11" s="135" t="s">
        <v>566</v>
      </c>
      <c r="B11" s="123" t="s">
        <v>1423</v>
      </c>
      <c r="C11" s="129">
        <v>80</v>
      </c>
      <c r="D11" s="129">
        <v>80</v>
      </c>
      <c r="E11" s="129">
        <v>135</v>
      </c>
      <c r="F11" s="153">
        <f>E11/D11*100</f>
        <v>168.75</v>
      </c>
    </row>
    <row r="12" spans="1:6" ht="19.5" customHeight="1">
      <c r="A12" s="135" t="s">
        <v>569</v>
      </c>
      <c r="B12" s="123" t="s">
        <v>1424</v>
      </c>
      <c r="C12" s="129">
        <v>120</v>
      </c>
      <c r="D12" s="129">
        <v>120</v>
      </c>
      <c r="E12" s="129"/>
      <c r="F12" s="153">
        <f>E12/D12*100</f>
        <v>0</v>
      </c>
    </row>
    <row r="13" spans="1:6" ht="19.5" customHeight="1">
      <c r="A13" s="135" t="s">
        <v>572</v>
      </c>
      <c r="B13" s="123" t="s">
        <v>1460</v>
      </c>
      <c r="C13" s="129">
        <v>50</v>
      </c>
      <c r="D13" s="129">
        <v>50</v>
      </c>
      <c r="E13" s="129"/>
      <c r="F13" s="153">
        <f>E13/D13*100</f>
        <v>0</v>
      </c>
    </row>
    <row r="14" spans="1:6" ht="19.5" customHeight="1">
      <c r="A14" s="135" t="s">
        <v>575</v>
      </c>
      <c r="B14" s="123" t="s">
        <v>1428</v>
      </c>
      <c r="C14" s="129">
        <v>30</v>
      </c>
      <c r="D14" s="129">
        <v>30</v>
      </c>
      <c r="E14" s="129">
        <v>31</v>
      </c>
      <c r="F14" s="153">
        <f>E14/D14*100</f>
        <v>103.33333333333334</v>
      </c>
    </row>
    <row r="15" spans="1:6" ht="19.5" customHeight="1">
      <c r="A15" s="135" t="s">
        <v>578</v>
      </c>
      <c r="B15" s="123" t="s">
        <v>1461</v>
      </c>
      <c r="D15" s="129"/>
      <c r="E15" s="129">
        <v>47</v>
      </c>
      <c r="F15" s="153"/>
    </row>
    <row r="16" spans="1:6" ht="19.5" customHeight="1">
      <c r="A16" s="135" t="s">
        <v>581</v>
      </c>
      <c r="B16" s="123" t="s">
        <v>1462</v>
      </c>
      <c r="C16" s="129">
        <v>200</v>
      </c>
      <c r="D16" s="129">
        <v>200</v>
      </c>
      <c r="E16" s="129">
        <v>187</v>
      </c>
      <c r="F16" s="153">
        <f>E16/D16*100</f>
        <v>93.5</v>
      </c>
    </row>
    <row r="17" spans="1:6" ht="19.5" customHeight="1">
      <c r="A17" s="135" t="s">
        <v>584</v>
      </c>
      <c r="B17" s="123" t="s">
        <v>1472</v>
      </c>
      <c r="D17" s="129"/>
      <c r="E17" s="129">
        <v>125</v>
      </c>
      <c r="F17" s="153"/>
    </row>
    <row r="18" spans="1:6" ht="19.5" customHeight="1">
      <c r="A18" s="135" t="s">
        <v>587</v>
      </c>
      <c r="B18" s="123" t="s">
        <v>1463</v>
      </c>
      <c r="C18" s="129">
        <v>150</v>
      </c>
      <c r="D18" s="129">
        <v>150</v>
      </c>
      <c r="E18" s="129">
        <v>326</v>
      </c>
      <c r="F18" s="153">
        <f aca="true" t="shared" si="0" ref="F18:F24">E18/D18*100</f>
        <v>217.33333333333334</v>
      </c>
    </row>
    <row r="19" spans="1:6" ht="19.5" customHeight="1">
      <c r="A19" s="135" t="s">
        <v>590</v>
      </c>
      <c r="B19" s="123" t="s">
        <v>1464</v>
      </c>
      <c r="C19" s="129">
        <v>100</v>
      </c>
      <c r="D19" s="129">
        <v>100</v>
      </c>
      <c r="E19" s="129">
        <v>208</v>
      </c>
      <c r="F19" s="153">
        <f t="shared" si="0"/>
        <v>208</v>
      </c>
    </row>
    <row r="20" spans="1:6" ht="19.5" customHeight="1">
      <c r="A20" s="135" t="s">
        <v>612</v>
      </c>
      <c r="B20" s="123" t="s">
        <v>1436</v>
      </c>
      <c r="C20" s="129">
        <v>10</v>
      </c>
      <c r="D20" s="129">
        <v>10</v>
      </c>
      <c r="E20" s="129">
        <v>27</v>
      </c>
      <c r="F20" s="153">
        <f t="shared" si="0"/>
        <v>270</v>
      </c>
    </row>
    <row r="21" spans="1:6" ht="19.5" customHeight="1">
      <c r="A21" s="135" t="s">
        <v>615</v>
      </c>
      <c r="B21" s="123" t="s">
        <v>1437</v>
      </c>
      <c r="C21" s="129">
        <v>90</v>
      </c>
      <c r="D21" s="129">
        <v>90</v>
      </c>
      <c r="E21" s="129">
        <v>7</v>
      </c>
      <c r="F21" s="153">
        <f t="shared" si="0"/>
        <v>7.777777777777778</v>
      </c>
    </row>
    <row r="22" spans="1:6" ht="19.5" customHeight="1">
      <c r="A22" s="135" t="s">
        <v>617</v>
      </c>
      <c r="B22" s="123" t="s">
        <v>1438</v>
      </c>
      <c r="C22" s="129">
        <v>800</v>
      </c>
      <c r="D22" s="129">
        <v>1593</v>
      </c>
      <c r="E22" s="129">
        <v>1339</v>
      </c>
      <c r="F22" s="153">
        <f t="shared" si="0"/>
        <v>84.05524168236033</v>
      </c>
    </row>
    <row r="23" spans="1:6" ht="19.5" customHeight="1">
      <c r="A23" s="135" t="s">
        <v>620</v>
      </c>
      <c r="B23" s="123" t="s">
        <v>1440</v>
      </c>
      <c r="C23" s="129">
        <v>420</v>
      </c>
      <c r="D23" s="129">
        <v>420</v>
      </c>
      <c r="E23" s="129">
        <v>274</v>
      </c>
      <c r="F23" s="153">
        <f t="shared" si="0"/>
        <v>65.23809523809524</v>
      </c>
    </row>
    <row r="24" spans="1:6" ht="19.5" customHeight="1">
      <c r="A24" s="135" t="s">
        <v>623</v>
      </c>
      <c r="B24" s="123" t="s">
        <v>1441</v>
      </c>
      <c r="C24" s="129">
        <v>150</v>
      </c>
      <c r="D24" s="129">
        <v>250</v>
      </c>
      <c r="E24" s="129">
        <v>360</v>
      </c>
      <c r="F24" s="153">
        <f t="shared" si="0"/>
        <v>144</v>
      </c>
    </row>
    <row r="25" spans="1:6" ht="19.5" customHeight="1">
      <c r="A25" s="135" t="s">
        <v>626</v>
      </c>
      <c r="B25" s="123" t="s">
        <v>1473</v>
      </c>
      <c r="D25" s="129"/>
      <c r="E25" s="129">
        <v>27</v>
      </c>
      <c r="F25" s="153"/>
    </row>
    <row r="26" spans="4:6" ht="19.5" customHeight="1">
      <c r="D26" s="129"/>
      <c r="E26" s="129"/>
      <c r="F26" s="153"/>
    </row>
    <row r="27" spans="4:6" ht="15.75" customHeight="1">
      <c r="D27" s="129"/>
      <c r="E27" s="129"/>
      <c r="F27" s="154"/>
    </row>
    <row r="28" spans="1:6" ht="20.25" customHeight="1">
      <c r="A28" s="119"/>
      <c r="B28" s="120" t="s">
        <v>1468</v>
      </c>
      <c r="C28" s="121">
        <f>SUM(C11:C27)</f>
        <v>2200</v>
      </c>
      <c r="D28" s="121">
        <f>SUM(D11:D27)</f>
        <v>3093</v>
      </c>
      <c r="E28" s="121">
        <f>SUM(E11:E27)</f>
        <v>3093</v>
      </c>
      <c r="F28" s="150">
        <f>E28/D28*100</f>
        <v>100</v>
      </c>
    </row>
    <row r="29" spans="1:6" s="148" customFormat="1" ht="13.5" thickBot="1">
      <c r="A29" s="126"/>
      <c r="B29" s="127"/>
      <c r="C29" s="128"/>
      <c r="D29" s="129"/>
      <c r="E29" s="129"/>
      <c r="F29" s="155"/>
    </row>
    <row r="30" spans="1:6" ht="21" customHeight="1" thickBot="1">
      <c r="A30" s="137" t="s">
        <v>1479</v>
      </c>
      <c r="B30" s="105"/>
      <c r="C30" s="132">
        <f>C28+C7+C9</f>
        <v>17397</v>
      </c>
      <c r="D30" s="132">
        <f>D28+D7+D9</f>
        <v>19519</v>
      </c>
      <c r="E30" s="132">
        <f>E28+E7+E9</f>
        <v>19519</v>
      </c>
      <c r="F30" s="156">
        <f>E30/D30*100</f>
        <v>100</v>
      </c>
    </row>
    <row r="31" spans="4:6" ht="12.75">
      <c r="D31" s="129"/>
      <c r="E31" s="129"/>
      <c r="F31" s="129"/>
    </row>
    <row r="32" spans="4:6" ht="12.75">
      <c r="D32" s="129"/>
      <c r="E32" s="129"/>
      <c r="F32" s="129"/>
    </row>
    <row r="33" spans="4:6" ht="12.75">
      <c r="D33" s="129"/>
      <c r="E33" s="129"/>
      <c r="F33" s="129"/>
    </row>
    <row r="34" spans="4:6" ht="12.75">
      <c r="D34" s="129"/>
      <c r="E34" s="129"/>
      <c r="F34" s="129"/>
    </row>
    <row r="35" spans="4:6" ht="12.75">
      <c r="D35" s="129"/>
      <c r="E35" s="129"/>
      <c r="F35" s="129"/>
    </row>
    <row r="36" spans="4:6" ht="12.75">
      <c r="D36" s="129"/>
      <c r="E36" s="129"/>
      <c r="F36" s="129"/>
    </row>
    <row r="37" spans="4:6" ht="12.75">
      <c r="D37" s="129"/>
      <c r="E37" s="129"/>
      <c r="F37" s="129"/>
    </row>
    <row r="38" spans="4:6" ht="12.75">
      <c r="D38" s="129"/>
      <c r="E38" s="129"/>
      <c r="F38" s="129"/>
    </row>
    <row r="39" spans="5:6" ht="12.75">
      <c r="E39" s="115"/>
      <c r="F39" s="115"/>
    </row>
    <row r="40" spans="3:6" ht="12.75">
      <c r="C40" s="141"/>
      <c r="D40" s="128"/>
      <c r="E40" s="128"/>
      <c r="F40" s="128"/>
    </row>
    <row r="41" spans="3:6" ht="12.75">
      <c r="C41" s="141"/>
      <c r="D41" s="128"/>
      <c r="E41" s="128"/>
      <c r="F41" s="128"/>
    </row>
    <row r="42" spans="3:6" ht="12.75">
      <c r="C42" s="141"/>
      <c r="D42" s="128"/>
      <c r="E42" s="128"/>
      <c r="F42" s="128"/>
    </row>
    <row r="43" spans="3:6" ht="12.75">
      <c r="C43" s="141"/>
      <c r="D43" s="139"/>
      <c r="E43" s="157"/>
      <c r="F43" s="157"/>
    </row>
  </sheetData>
  <mergeCells count="2">
    <mergeCell ref="A30:B30"/>
    <mergeCell ref="E1:F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43"/>
  </sheetPr>
  <dimension ref="A1:F58"/>
  <sheetViews>
    <sheetView showZeros="0" zoomScale="75" zoomScaleNormal="75" workbookViewId="0" topLeftCell="A13">
      <selection activeCell="I5" sqref="I5"/>
    </sheetView>
  </sheetViews>
  <sheetFormatPr defaultColWidth="9.33203125" defaultRowHeight="12.75"/>
  <cols>
    <col min="1" max="1" width="5.83203125" style="135" customWidth="1"/>
    <col min="2" max="2" width="70" style="123" customWidth="1"/>
    <col min="3" max="3" width="11.5" style="129" customWidth="1"/>
    <col min="4" max="6" width="11.5" style="123" customWidth="1"/>
    <col min="7" max="16384" width="10.66015625" style="123" customWidth="1"/>
  </cols>
  <sheetData>
    <row r="1" spans="1:6" ht="12.75">
      <c r="A1" s="123" t="s">
        <v>553</v>
      </c>
      <c r="C1" s="134"/>
      <c r="F1" s="134" t="s">
        <v>1474</v>
      </c>
    </row>
    <row r="2" spans="1:3" ht="25.5" customHeight="1">
      <c r="A2" s="123"/>
      <c r="C2" s="134"/>
    </row>
    <row r="3" ht="37.5" customHeight="1"/>
    <row r="4" ht="50.25" customHeight="1"/>
    <row r="5" spans="3:6" ht="18" customHeight="1" thickBot="1">
      <c r="C5" s="134"/>
      <c r="D5" s="113"/>
      <c r="E5" s="113"/>
      <c r="F5" s="113" t="s">
        <v>469</v>
      </c>
    </row>
    <row r="6" spans="1:6" s="118" customFormat="1" ht="50.25" customHeight="1" thickBot="1">
      <c r="A6" s="116" t="s">
        <v>1470</v>
      </c>
      <c r="B6" s="116" t="s">
        <v>516</v>
      </c>
      <c r="C6" s="117" t="s">
        <v>1416</v>
      </c>
      <c r="D6" s="117" t="s">
        <v>559</v>
      </c>
      <c r="E6" s="117" t="s">
        <v>1458</v>
      </c>
      <c r="F6" s="117" t="s">
        <v>1419</v>
      </c>
    </row>
    <row r="7" spans="4:6" ht="12" customHeight="1">
      <c r="D7" s="115"/>
      <c r="E7" s="115"/>
      <c r="F7" s="115"/>
    </row>
    <row r="8" spans="1:6" ht="18" customHeight="1">
      <c r="A8" s="119"/>
      <c r="B8" s="120" t="s">
        <v>1420</v>
      </c>
      <c r="C8" s="121">
        <v>62502</v>
      </c>
      <c r="D8" s="121">
        <v>65864</v>
      </c>
      <c r="E8" s="121">
        <v>65240</v>
      </c>
      <c r="F8" s="150">
        <f>E8/D8*100</f>
        <v>99.05259322239766</v>
      </c>
    </row>
    <row r="9" spans="4:6" ht="12" customHeight="1">
      <c r="D9" s="124"/>
      <c r="E9" s="124"/>
      <c r="F9" s="150"/>
    </row>
    <row r="10" spans="1:6" ht="18" customHeight="1">
      <c r="A10" s="119"/>
      <c r="B10" s="120" t="s">
        <v>1421</v>
      </c>
      <c r="C10" s="121">
        <v>19170</v>
      </c>
      <c r="D10" s="121">
        <v>19714</v>
      </c>
      <c r="E10" s="121">
        <v>19714</v>
      </c>
      <c r="F10" s="150">
        <f>E10/D10*100</f>
        <v>100</v>
      </c>
    </row>
    <row r="11" spans="4:6" ht="15.75" customHeight="1">
      <c r="D11" s="115"/>
      <c r="E11" s="158"/>
      <c r="F11" s="152"/>
    </row>
    <row r="12" spans="1:6" ht="18" customHeight="1">
      <c r="A12" s="135" t="s">
        <v>566</v>
      </c>
      <c r="B12" s="123" t="s">
        <v>1423</v>
      </c>
      <c r="C12" s="129">
        <v>1200</v>
      </c>
      <c r="D12" s="129">
        <v>1366</v>
      </c>
      <c r="E12" s="129">
        <v>2310</v>
      </c>
      <c r="F12" s="153">
        <f>E12/D12*100</f>
        <v>169.10688140556368</v>
      </c>
    </row>
    <row r="13" spans="1:6" ht="18" customHeight="1">
      <c r="A13" s="135" t="s">
        <v>569</v>
      </c>
      <c r="B13" s="123" t="s">
        <v>1424</v>
      </c>
      <c r="C13" s="129">
        <v>20</v>
      </c>
      <c r="D13" s="129">
        <v>20</v>
      </c>
      <c r="E13" s="129">
        <v>129</v>
      </c>
      <c r="F13" s="153">
        <f>E13/D13*100</f>
        <v>645</v>
      </c>
    </row>
    <row r="14" spans="1:6" ht="18" customHeight="1">
      <c r="A14" s="135" t="s">
        <v>572</v>
      </c>
      <c r="B14" s="123" t="s">
        <v>1475</v>
      </c>
      <c r="C14" s="129">
        <v>50</v>
      </c>
      <c r="D14" s="129">
        <v>100</v>
      </c>
      <c r="E14" s="129">
        <v>1</v>
      </c>
      <c r="F14" s="153">
        <f>E14/D14*100</f>
        <v>1</v>
      </c>
    </row>
    <row r="15" spans="1:6" ht="18" customHeight="1">
      <c r="A15" s="135" t="s">
        <v>575</v>
      </c>
      <c r="B15" s="123" t="s">
        <v>1461</v>
      </c>
      <c r="D15" s="129"/>
      <c r="E15" s="129">
        <v>47</v>
      </c>
      <c r="F15" s="153"/>
    </row>
    <row r="16" spans="1:6" ht="18" customHeight="1">
      <c r="A16" s="135" t="s">
        <v>578</v>
      </c>
      <c r="B16" s="123" t="s">
        <v>1428</v>
      </c>
      <c r="C16" s="129">
        <v>900</v>
      </c>
      <c r="D16" s="129">
        <v>1849</v>
      </c>
      <c r="E16" s="129">
        <v>1028</v>
      </c>
      <c r="F16" s="153">
        <f>E16/D16*100</f>
        <v>55.59762033531639</v>
      </c>
    </row>
    <row r="17" spans="1:6" ht="18" customHeight="1">
      <c r="A17" s="135" t="s">
        <v>581</v>
      </c>
      <c r="B17" s="123" t="s">
        <v>1429</v>
      </c>
      <c r="C17" s="129">
        <v>2000</v>
      </c>
      <c r="D17" s="129">
        <v>2100</v>
      </c>
      <c r="E17" s="129">
        <v>2023</v>
      </c>
      <c r="F17" s="153">
        <f>E17/D17*100</f>
        <v>96.33333333333334</v>
      </c>
    </row>
    <row r="18" spans="1:6" ht="18" customHeight="1">
      <c r="A18" s="135" t="s">
        <v>584</v>
      </c>
      <c r="B18" s="123" t="s">
        <v>1430</v>
      </c>
      <c r="D18" s="129"/>
      <c r="E18" s="129">
        <v>9</v>
      </c>
      <c r="F18" s="153"/>
    </row>
    <row r="19" spans="1:6" ht="18" customHeight="1">
      <c r="A19" s="135" t="s">
        <v>587</v>
      </c>
      <c r="B19" s="123" t="s">
        <v>1476</v>
      </c>
      <c r="D19" s="129"/>
      <c r="E19" s="129">
        <v>41</v>
      </c>
      <c r="F19" s="153"/>
    </row>
    <row r="20" spans="1:6" ht="18" customHeight="1">
      <c r="A20" s="135" t="s">
        <v>590</v>
      </c>
      <c r="B20" s="123" t="s">
        <v>1463</v>
      </c>
      <c r="C20" s="129">
        <v>700</v>
      </c>
      <c r="D20" s="129">
        <v>700</v>
      </c>
      <c r="E20" s="129">
        <v>855</v>
      </c>
      <c r="F20" s="153">
        <f>E20/D20*100</f>
        <v>122.14285714285715</v>
      </c>
    </row>
    <row r="21" spans="1:6" ht="18" customHeight="1">
      <c r="A21" s="135" t="s">
        <v>612</v>
      </c>
      <c r="B21" s="123" t="s">
        <v>1464</v>
      </c>
      <c r="C21" s="129">
        <v>1400</v>
      </c>
      <c r="D21" s="129">
        <v>1400</v>
      </c>
      <c r="E21" s="129">
        <v>1524</v>
      </c>
      <c r="F21" s="153"/>
    </row>
    <row r="22" spans="1:6" ht="18" customHeight="1">
      <c r="A22" s="135" t="s">
        <v>615</v>
      </c>
      <c r="B22" s="123" t="s">
        <v>1436</v>
      </c>
      <c r="C22" s="129">
        <v>150</v>
      </c>
      <c r="D22" s="129">
        <v>150</v>
      </c>
      <c r="E22" s="129">
        <v>60</v>
      </c>
      <c r="F22" s="153">
        <f aca="true" t="shared" si="0" ref="F22:F27">E22/D22*100</f>
        <v>40</v>
      </c>
    </row>
    <row r="23" spans="1:6" ht="18" customHeight="1">
      <c r="A23" s="135" t="s">
        <v>617</v>
      </c>
      <c r="B23" s="123" t="s">
        <v>1437</v>
      </c>
      <c r="C23" s="129">
        <v>1000</v>
      </c>
      <c r="D23" s="129">
        <v>1200</v>
      </c>
      <c r="E23" s="129">
        <v>738</v>
      </c>
      <c r="F23" s="153">
        <f t="shared" si="0"/>
        <v>61.5</v>
      </c>
    </row>
    <row r="24" spans="1:6" ht="18" customHeight="1">
      <c r="A24" s="135" t="s">
        <v>620</v>
      </c>
      <c r="B24" s="123" t="s">
        <v>1438</v>
      </c>
      <c r="C24" s="129">
        <v>4650</v>
      </c>
      <c r="D24" s="129">
        <v>5750</v>
      </c>
      <c r="E24" s="129">
        <v>6031</v>
      </c>
      <c r="F24" s="153">
        <f t="shared" si="0"/>
        <v>104.88695652173914</v>
      </c>
    </row>
    <row r="25" spans="1:6" ht="18" customHeight="1">
      <c r="A25" s="135" t="s">
        <v>623</v>
      </c>
      <c r="B25" s="123" t="s">
        <v>1440</v>
      </c>
      <c r="C25" s="129">
        <v>2900</v>
      </c>
      <c r="D25" s="129">
        <v>3282</v>
      </c>
      <c r="E25" s="129">
        <v>2461</v>
      </c>
      <c r="F25" s="153">
        <f t="shared" si="0"/>
        <v>74.98476538695917</v>
      </c>
    </row>
    <row r="26" spans="1:6" ht="18" customHeight="1">
      <c r="A26" s="135" t="s">
        <v>626</v>
      </c>
      <c r="B26" s="123" t="s">
        <v>1441</v>
      </c>
      <c r="C26" s="123">
        <v>20</v>
      </c>
      <c r="D26" s="129">
        <v>20</v>
      </c>
      <c r="E26" s="129"/>
      <c r="F26" s="153">
        <f t="shared" si="0"/>
        <v>0</v>
      </c>
    </row>
    <row r="27" spans="1:6" ht="18" customHeight="1">
      <c r="A27" s="135" t="s">
        <v>629</v>
      </c>
      <c r="B27" s="123" t="s">
        <v>1448</v>
      </c>
      <c r="C27" s="123">
        <v>10</v>
      </c>
      <c r="D27" s="129">
        <v>10</v>
      </c>
      <c r="E27" s="129">
        <v>40</v>
      </c>
      <c r="F27" s="153">
        <f t="shared" si="0"/>
        <v>400</v>
      </c>
    </row>
    <row r="28" spans="1:6" ht="16.5" customHeight="1">
      <c r="A28" s="135" t="s">
        <v>632</v>
      </c>
      <c r="B28" s="123" t="s">
        <v>1477</v>
      </c>
      <c r="D28" s="129"/>
      <c r="E28" s="129">
        <v>339</v>
      </c>
      <c r="F28" s="155"/>
    </row>
    <row r="29" spans="4:6" ht="16.5" customHeight="1">
      <c r="D29" s="129"/>
      <c r="E29" s="129"/>
      <c r="F29" s="155"/>
    </row>
    <row r="30" spans="1:6" ht="18" customHeight="1">
      <c r="A30" s="119"/>
      <c r="B30" s="120" t="s">
        <v>1468</v>
      </c>
      <c r="C30" s="121">
        <f>SUM(C12:C28)</f>
        <v>15000</v>
      </c>
      <c r="D30" s="121">
        <f>SUM(D12:D28)</f>
        <v>17947</v>
      </c>
      <c r="E30" s="121">
        <f>SUM(E12:E28)</f>
        <v>17636</v>
      </c>
      <c r="F30" s="150">
        <f>E30/D30*100</f>
        <v>98.26711985290021</v>
      </c>
    </row>
    <row r="31" spans="1:6" s="148" customFormat="1" ht="19.5" customHeight="1" thickBot="1">
      <c r="A31" s="126"/>
      <c r="B31" s="127"/>
      <c r="C31" s="128"/>
      <c r="D31" s="129"/>
      <c r="E31" s="129"/>
      <c r="F31" s="155"/>
    </row>
    <row r="32" spans="1:6" ht="21" customHeight="1" thickBot="1">
      <c r="A32" s="137" t="s">
        <v>1480</v>
      </c>
      <c r="B32" s="105"/>
      <c r="C32" s="132">
        <f>C30+C8+C10</f>
        <v>96672</v>
      </c>
      <c r="D32" s="132">
        <f>D30+D8+D10</f>
        <v>103525</v>
      </c>
      <c r="E32" s="132">
        <f>E30+E8+E10</f>
        <v>102590</v>
      </c>
      <c r="F32" s="156">
        <f>E32/D32*100</f>
        <v>99.09683651291958</v>
      </c>
    </row>
    <row r="33" spans="4:6" ht="12.75">
      <c r="D33" s="129"/>
      <c r="E33" s="129"/>
      <c r="F33" s="129"/>
    </row>
    <row r="34" spans="4:6" ht="12.75">
      <c r="D34" s="129"/>
      <c r="E34" s="129"/>
      <c r="F34" s="129"/>
    </row>
    <row r="35" spans="4:6" ht="12.75">
      <c r="D35" s="129"/>
      <c r="E35" s="129"/>
      <c r="F35" s="129"/>
    </row>
    <row r="37" spans="4:6" ht="12.75">
      <c r="D37" s="118"/>
      <c r="E37" s="118"/>
      <c r="F37" s="118"/>
    </row>
    <row r="58" spans="4:6" ht="12.75">
      <c r="D58" s="148"/>
      <c r="E58" s="148"/>
      <c r="F58" s="148"/>
    </row>
  </sheetData>
  <mergeCells count="1">
    <mergeCell ref="A32:B3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56"/>
  <sheetViews>
    <sheetView showGridLines="0" zoomScale="75" zoomScaleNormal="75" workbookViewId="0" topLeftCell="A13">
      <selection activeCell="E2" sqref="E2"/>
    </sheetView>
  </sheetViews>
  <sheetFormatPr defaultColWidth="9.33203125" defaultRowHeight="12.75"/>
  <cols>
    <col min="1" max="1" width="5.83203125" style="163" customWidth="1"/>
    <col min="2" max="2" width="39.33203125" style="164" customWidth="1"/>
    <col min="3" max="3" width="14.33203125" style="162" customWidth="1"/>
    <col min="4" max="4" width="12" style="162" customWidth="1"/>
    <col min="5" max="5" width="14.33203125" style="162" customWidth="1"/>
    <col min="6" max="6" width="14.16015625" style="162" customWidth="1"/>
    <col min="7" max="7" width="17.5" style="162" customWidth="1"/>
    <col min="8" max="16384" width="10.83203125" style="164" customWidth="1"/>
  </cols>
  <sheetData>
    <row r="1" spans="1:7" s="160" customFormat="1" ht="12.75">
      <c r="A1" s="159" t="s">
        <v>553</v>
      </c>
      <c r="C1" s="161"/>
      <c r="D1" s="161"/>
      <c r="E1" s="161"/>
      <c r="F1" s="161"/>
      <c r="G1" s="162" t="s">
        <v>1481</v>
      </c>
    </row>
    <row r="2" ht="36" customHeight="1"/>
    <row r="3" spans="1:7" ht="18.75">
      <c r="A3" s="165" t="s">
        <v>1482</v>
      </c>
      <c r="B3" s="166"/>
      <c r="C3" s="167"/>
      <c r="D3" s="167"/>
      <c r="E3" s="167"/>
      <c r="F3" s="167"/>
      <c r="G3" s="167"/>
    </row>
    <row r="4" ht="13.5" customHeight="1"/>
    <row r="5" ht="13.5" thickBot="1">
      <c r="G5" s="162" t="s">
        <v>469</v>
      </c>
    </row>
    <row r="6" spans="1:7" ht="24" customHeight="1" thickBot="1">
      <c r="A6" s="169"/>
      <c r="B6" s="47" t="s">
        <v>1483</v>
      </c>
      <c r="C6" s="692" t="s">
        <v>1484</v>
      </c>
      <c r="D6" s="73" t="s">
        <v>1485</v>
      </c>
      <c r="E6" s="45"/>
      <c r="F6" s="45"/>
      <c r="G6" s="46"/>
    </row>
    <row r="7" spans="1:7" ht="70.5" customHeight="1" thickBot="1">
      <c r="A7" s="170"/>
      <c r="B7" s="48"/>
      <c r="C7" s="693"/>
      <c r="D7" s="171" t="s">
        <v>1486</v>
      </c>
      <c r="E7" s="171" t="s">
        <v>1487</v>
      </c>
      <c r="F7" s="171" t="s">
        <v>1488</v>
      </c>
      <c r="G7" s="171" t="s">
        <v>1489</v>
      </c>
    </row>
    <row r="8" spans="1:7" s="173" customFormat="1" ht="15">
      <c r="A8" s="172"/>
      <c r="C8" s="174"/>
      <c r="D8" s="174"/>
      <c r="E8" s="174"/>
      <c r="F8" s="174"/>
      <c r="G8" s="174"/>
    </row>
    <row r="9" spans="1:7" s="178" customFormat="1" ht="18" customHeight="1">
      <c r="A9" s="175" t="s">
        <v>566</v>
      </c>
      <c r="B9" s="176" t="s">
        <v>1490</v>
      </c>
      <c r="C9" s="177">
        <v>20</v>
      </c>
      <c r="D9" s="177"/>
      <c r="E9" s="177"/>
      <c r="F9" s="177"/>
      <c r="G9" s="177">
        <v>4111</v>
      </c>
    </row>
    <row r="10" spans="1:7" s="178" customFormat="1" ht="18" customHeight="1">
      <c r="A10" s="175" t="s">
        <v>569</v>
      </c>
      <c r="B10" s="176" t="s">
        <v>1491</v>
      </c>
      <c r="C10" s="177">
        <v>1222</v>
      </c>
      <c r="D10" s="177"/>
      <c r="E10" s="177"/>
      <c r="F10" s="177"/>
      <c r="G10" s="177">
        <v>86897</v>
      </c>
    </row>
    <row r="11" spans="1:7" s="178" customFormat="1" ht="18" customHeight="1">
      <c r="A11" s="175" t="s">
        <v>572</v>
      </c>
      <c r="B11" s="176" t="s">
        <v>1492</v>
      </c>
      <c r="C11" s="177">
        <v>51</v>
      </c>
      <c r="E11" s="177">
        <v>2686</v>
      </c>
      <c r="F11" s="177"/>
      <c r="G11" s="177">
        <v>14920</v>
      </c>
    </row>
    <row r="12" spans="1:7" s="178" customFormat="1" ht="18" customHeight="1">
      <c r="A12" s="175" t="s">
        <v>575</v>
      </c>
      <c r="B12" s="176" t="s">
        <v>1493</v>
      </c>
      <c r="C12" s="177">
        <v>11</v>
      </c>
      <c r="E12" s="177">
        <v>497</v>
      </c>
      <c r="F12" s="177"/>
      <c r="G12" s="177">
        <v>2761</v>
      </c>
    </row>
    <row r="13" spans="1:7" s="178" customFormat="1" ht="18" customHeight="1">
      <c r="A13" s="175" t="s">
        <v>578</v>
      </c>
      <c r="B13" s="176" t="s">
        <v>1494</v>
      </c>
      <c r="C13" s="177">
        <v>884</v>
      </c>
      <c r="D13" s="177"/>
      <c r="E13" s="177"/>
      <c r="F13" s="177"/>
      <c r="G13" s="177">
        <v>16287</v>
      </c>
    </row>
    <row r="14" spans="1:7" s="178" customFormat="1" ht="18" customHeight="1">
      <c r="A14" s="175" t="s">
        <v>581</v>
      </c>
      <c r="B14" s="176" t="s">
        <v>1495</v>
      </c>
      <c r="C14" s="177">
        <v>8</v>
      </c>
      <c r="D14" s="177"/>
      <c r="E14" s="177"/>
      <c r="F14" s="177"/>
      <c r="G14" s="177">
        <v>2192</v>
      </c>
    </row>
    <row r="15" spans="1:7" s="178" customFormat="1" ht="18" customHeight="1">
      <c r="A15" s="175" t="s">
        <v>584</v>
      </c>
      <c r="B15" s="179" t="s">
        <v>1496</v>
      </c>
      <c r="C15" s="177">
        <v>540</v>
      </c>
      <c r="D15" s="177"/>
      <c r="E15" s="177"/>
      <c r="F15" s="177"/>
      <c r="G15" s="177">
        <v>26784</v>
      </c>
    </row>
    <row r="16" spans="1:7" s="178" customFormat="1" ht="18" customHeight="1">
      <c r="A16" s="175" t="s">
        <v>587</v>
      </c>
      <c r="B16" s="176" t="s">
        <v>1497</v>
      </c>
      <c r="C16" s="177">
        <v>4431</v>
      </c>
      <c r="D16" s="177"/>
      <c r="E16" s="177"/>
      <c r="F16" s="177"/>
      <c r="G16" s="177">
        <v>11784</v>
      </c>
    </row>
    <row r="17" spans="1:7" s="178" customFormat="1" ht="18" customHeight="1">
      <c r="A17" s="175"/>
      <c r="B17" s="176" t="s">
        <v>1498</v>
      </c>
      <c r="C17" s="177">
        <v>209</v>
      </c>
      <c r="D17" s="177"/>
      <c r="E17" s="177"/>
      <c r="F17" s="177"/>
      <c r="G17" s="177">
        <v>2644</v>
      </c>
    </row>
    <row r="18" spans="1:7" s="178" customFormat="1" ht="18" customHeight="1">
      <c r="A18" s="175"/>
      <c r="B18" s="176" t="s">
        <v>1499</v>
      </c>
      <c r="C18" s="177">
        <v>7</v>
      </c>
      <c r="D18" s="177"/>
      <c r="E18" s="177"/>
      <c r="F18" s="177"/>
      <c r="G18" s="177">
        <v>341</v>
      </c>
    </row>
    <row r="19" spans="1:7" s="178" customFormat="1" ht="18" customHeight="1">
      <c r="A19" s="175"/>
      <c r="B19" s="176" t="s">
        <v>1500</v>
      </c>
      <c r="C19" s="177">
        <v>877</v>
      </c>
      <c r="D19" s="177"/>
      <c r="E19" s="177"/>
      <c r="F19" s="177"/>
      <c r="G19" s="177">
        <v>248</v>
      </c>
    </row>
    <row r="20" spans="1:7" s="178" customFormat="1" ht="18" customHeight="1">
      <c r="A20" s="175" t="s">
        <v>590</v>
      </c>
      <c r="B20" s="176" t="s">
        <v>1501</v>
      </c>
      <c r="C20" s="177">
        <v>150</v>
      </c>
      <c r="D20" s="177"/>
      <c r="E20" s="177"/>
      <c r="F20" s="177"/>
      <c r="G20" s="177">
        <v>26136</v>
      </c>
    </row>
    <row r="21" spans="1:7" s="178" customFormat="1" ht="18" customHeight="1">
      <c r="A21" s="175" t="s">
        <v>612</v>
      </c>
      <c r="B21" s="176" t="s">
        <v>1502</v>
      </c>
      <c r="C21" s="177">
        <v>752</v>
      </c>
      <c r="D21" s="177"/>
      <c r="E21" s="177"/>
      <c r="F21" s="177"/>
      <c r="G21" s="177">
        <v>2979</v>
      </c>
    </row>
    <row r="22" spans="1:7" s="178" customFormat="1" ht="27.75" customHeight="1">
      <c r="A22" s="175" t="s">
        <v>615</v>
      </c>
      <c r="B22" s="180" t="s">
        <v>1053</v>
      </c>
      <c r="C22" s="177">
        <v>23</v>
      </c>
      <c r="D22" s="177">
        <v>15245</v>
      </c>
      <c r="E22" s="177">
        <v>5761</v>
      </c>
      <c r="F22" s="177">
        <v>1004</v>
      </c>
      <c r="G22" s="177"/>
    </row>
    <row r="23" spans="1:7" s="178" customFormat="1" ht="18" customHeight="1">
      <c r="A23" s="175" t="s">
        <v>617</v>
      </c>
      <c r="B23" s="176" t="s">
        <v>1503</v>
      </c>
      <c r="C23" s="177">
        <v>15</v>
      </c>
      <c r="D23" s="177"/>
      <c r="E23" s="177"/>
      <c r="F23" s="177"/>
      <c r="G23" s="177">
        <v>2369</v>
      </c>
    </row>
    <row r="24" spans="1:7" s="178" customFormat="1" ht="27.75" customHeight="1">
      <c r="A24" s="175" t="s">
        <v>620</v>
      </c>
      <c r="B24" s="180" t="s">
        <v>0</v>
      </c>
      <c r="C24" s="177">
        <v>118</v>
      </c>
      <c r="D24" s="177"/>
      <c r="E24" s="177"/>
      <c r="F24" s="177"/>
      <c r="G24" s="177">
        <v>1508</v>
      </c>
    </row>
    <row r="25" spans="1:7" s="178" customFormat="1" ht="18" customHeight="1">
      <c r="A25" s="175" t="s">
        <v>623</v>
      </c>
      <c r="B25" s="180" t="s">
        <v>1</v>
      </c>
      <c r="C25" s="177">
        <v>479</v>
      </c>
      <c r="D25" s="177"/>
      <c r="E25" s="177"/>
      <c r="F25" s="177"/>
      <c r="G25" s="177">
        <v>18537</v>
      </c>
    </row>
    <row r="26" spans="1:7" s="178" customFormat="1" ht="16.5" customHeight="1">
      <c r="A26" s="175" t="s">
        <v>626</v>
      </c>
      <c r="B26" s="180" t="s">
        <v>2</v>
      </c>
      <c r="C26" s="177">
        <v>559</v>
      </c>
      <c r="D26" s="177"/>
      <c r="E26" s="177"/>
      <c r="F26" s="177"/>
      <c r="G26" s="177">
        <v>5540</v>
      </c>
    </row>
    <row r="27" spans="1:7" s="178" customFormat="1" ht="19.5" customHeight="1">
      <c r="A27" s="175" t="s">
        <v>629</v>
      </c>
      <c r="B27" s="180" t="s">
        <v>3</v>
      </c>
      <c r="C27" s="177">
        <v>0</v>
      </c>
      <c r="D27" s="177">
        <v>810</v>
      </c>
      <c r="E27" s="177">
        <v>323</v>
      </c>
      <c r="F27" s="177"/>
      <c r="G27" s="177"/>
    </row>
    <row r="28" spans="1:7" s="178" customFormat="1" ht="13.5" customHeight="1">
      <c r="A28" s="175" t="s">
        <v>632</v>
      </c>
      <c r="B28" s="180" t="s">
        <v>4</v>
      </c>
      <c r="C28" s="177">
        <v>264</v>
      </c>
      <c r="D28" s="177"/>
      <c r="E28" s="177"/>
      <c r="F28" s="177"/>
      <c r="G28" s="177">
        <v>1973</v>
      </c>
    </row>
    <row r="29" spans="1:7" s="178" customFormat="1" ht="21.75" customHeight="1">
      <c r="A29" s="175" t="s">
        <v>634</v>
      </c>
      <c r="B29" s="180" t="s">
        <v>5</v>
      </c>
      <c r="C29" s="177">
        <v>27</v>
      </c>
      <c r="D29" s="177"/>
      <c r="E29" s="177"/>
      <c r="F29" s="177"/>
      <c r="G29" s="177">
        <v>2668</v>
      </c>
    </row>
    <row r="30" ht="16.5" customHeight="1" thickBot="1"/>
    <row r="31" spans="1:7" s="173" customFormat="1" ht="21" customHeight="1" thickBot="1">
      <c r="A31" s="181"/>
      <c r="B31" s="182" t="s">
        <v>6</v>
      </c>
      <c r="C31" s="183">
        <f>SUM(C9:C30)</f>
        <v>10647</v>
      </c>
      <c r="D31" s="183">
        <f>SUM(D9:D29)</f>
        <v>16055</v>
      </c>
      <c r="E31" s="183">
        <f>SUM(E9:E29)</f>
        <v>9267</v>
      </c>
      <c r="F31" s="183">
        <f>SUM(F9:F29)</f>
        <v>1004</v>
      </c>
      <c r="G31" s="183">
        <f>SUM(G9:G29)</f>
        <v>230679</v>
      </c>
    </row>
    <row r="32" spans="1:7" s="173" customFormat="1" ht="15">
      <c r="A32" s="172"/>
      <c r="C32" s="174"/>
      <c r="D32" s="174"/>
      <c r="E32" s="174"/>
      <c r="F32" s="174"/>
      <c r="G32" s="174"/>
    </row>
    <row r="33" spans="1:7" s="173" customFormat="1" ht="15">
      <c r="A33" s="184" t="s">
        <v>7</v>
      </c>
      <c r="B33" s="184"/>
      <c r="C33" s="185"/>
      <c r="D33" s="185"/>
      <c r="E33" s="174"/>
      <c r="F33" s="174"/>
      <c r="G33" s="174"/>
    </row>
    <row r="34" spans="1:7" s="173" customFormat="1" ht="15">
      <c r="A34" s="172"/>
      <c r="C34" s="174"/>
      <c r="D34" s="174"/>
      <c r="E34" s="174"/>
      <c r="F34" s="174"/>
      <c r="G34" s="174"/>
    </row>
    <row r="35" spans="1:7" s="173" customFormat="1" ht="15">
      <c r="A35" s="172"/>
      <c r="C35" s="174"/>
      <c r="D35" s="174"/>
      <c r="E35" s="174"/>
      <c r="F35" s="174"/>
      <c r="G35" s="174"/>
    </row>
    <row r="36" spans="1:7" s="173" customFormat="1" ht="15">
      <c r="A36" s="172"/>
      <c r="C36" s="174"/>
      <c r="D36" s="174"/>
      <c r="E36" s="174"/>
      <c r="F36" s="174"/>
      <c r="G36" s="174"/>
    </row>
    <row r="37" spans="1:7" s="173" customFormat="1" ht="15">
      <c r="A37" s="172"/>
      <c r="C37" s="174"/>
      <c r="D37" s="174"/>
      <c r="E37" s="174"/>
      <c r="F37" s="174"/>
      <c r="G37" s="174"/>
    </row>
    <row r="38" spans="1:7" s="173" customFormat="1" ht="15">
      <c r="A38" s="172"/>
      <c r="C38" s="174"/>
      <c r="D38" s="174"/>
      <c r="E38" s="174"/>
      <c r="F38" s="174"/>
      <c r="G38" s="174"/>
    </row>
    <row r="39" spans="1:7" s="173" customFormat="1" ht="15">
      <c r="A39" s="172"/>
      <c r="C39" s="174"/>
      <c r="D39" s="174"/>
      <c r="E39" s="185"/>
      <c r="F39" s="174"/>
      <c r="G39" s="174"/>
    </row>
    <row r="40" spans="1:7" s="173" customFormat="1" ht="15">
      <c r="A40" s="172"/>
      <c r="C40" s="174"/>
      <c r="D40" s="174"/>
      <c r="E40" s="174"/>
      <c r="F40" s="174"/>
      <c r="G40" s="174"/>
    </row>
    <row r="41" spans="1:7" s="173" customFormat="1" ht="15">
      <c r="A41" s="172"/>
      <c r="C41" s="174"/>
      <c r="D41" s="174"/>
      <c r="E41" s="174"/>
      <c r="F41" s="174"/>
      <c r="G41" s="174"/>
    </row>
    <row r="42" spans="1:7" s="173" customFormat="1" ht="15">
      <c r="A42" s="172"/>
      <c r="C42" s="174"/>
      <c r="D42" s="174"/>
      <c r="E42" s="174"/>
      <c r="F42" s="174"/>
      <c r="G42" s="174"/>
    </row>
    <row r="43" spans="1:7" s="173" customFormat="1" ht="15">
      <c r="A43" s="172"/>
      <c r="C43" s="174"/>
      <c r="D43" s="174"/>
      <c r="E43" s="174"/>
      <c r="F43" s="174"/>
      <c r="G43" s="174"/>
    </row>
    <row r="44" spans="1:7" s="173" customFormat="1" ht="15">
      <c r="A44" s="172"/>
      <c r="C44" s="174"/>
      <c r="D44" s="174"/>
      <c r="E44" s="174"/>
      <c r="F44" s="174"/>
      <c r="G44" s="174"/>
    </row>
    <row r="45" spans="1:7" s="173" customFormat="1" ht="15">
      <c r="A45" s="172"/>
      <c r="C45" s="174"/>
      <c r="D45" s="174"/>
      <c r="E45" s="174"/>
      <c r="F45" s="174"/>
      <c r="G45" s="174"/>
    </row>
    <row r="46" spans="1:7" s="173" customFormat="1" ht="15">
      <c r="A46" s="172"/>
      <c r="C46" s="174"/>
      <c r="D46" s="174"/>
      <c r="E46" s="174"/>
      <c r="F46" s="174"/>
      <c r="G46" s="174"/>
    </row>
    <row r="47" spans="1:7" s="173" customFormat="1" ht="15">
      <c r="A47" s="172"/>
      <c r="C47" s="174"/>
      <c r="D47" s="174"/>
      <c r="E47" s="174"/>
      <c r="F47" s="174"/>
      <c r="G47" s="174"/>
    </row>
    <row r="48" spans="1:7" s="173" customFormat="1" ht="15">
      <c r="A48" s="172"/>
      <c r="C48" s="174"/>
      <c r="D48" s="174"/>
      <c r="E48" s="174"/>
      <c r="F48" s="174"/>
      <c r="G48" s="174"/>
    </row>
    <row r="49" spans="1:7" s="173" customFormat="1" ht="15">
      <c r="A49" s="172"/>
      <c r="C49" s="174"/>
      <c r="D49" s="174"/>
      <c r="E49" s="174"/>
      <c r="F49" s="174"/>
      <c r="G49" s="174"/>
    </row>
    <row r="50" spans="1:7" s="173" customFormat="1" ht="15">
      <c r="A50" s="172"/>
      <c r="C50" s="174"/>
      <c r="D50" s="174"/>
      <c r="E50" s="174"/>
      <c r="F50" s="174"/>
      <c r="G50" s="174"/>
    </row>
    <row r="51" spans="1:7" s="173" customFormat="1" ht="15">
      <c r="A51" s="172"/>
      <c r="C51" s="174"/>
      <c r="D51" s="174"/>
      <c r="E51" s="174"/>
      <c r="F51" s="174"/>
      <c r="G51" s="174"/>
    </row>
    <row r="52" spans="1:7" s="173" customFormat="1" ht="15">
      <c r="A52" s="172"/>
      <c r="C52" s="174"/>
      <c r="D52" s="174"/>
      <c r="E52" s="174"/>
      <c r="F52" s="174"/>
      <c r="G52" s="174"/>
    </row>
    <row r="53" spans="1:7" s="173" customFormat="1" ht="15">
      <c r="A53" s="172"/>
      <c r="C53" s="174"/>
      <c r="D53" s="174"/>
      <c r="E53" s="174"/>
      <c r="F53" s="174"/>
      <c r="G53" s="174"/>
    </row>
    <row r="54" spans="1:7" s="173" customFormat="1" ht="15">
      <c r="A54" s="172"/>
      <c r="C54" s="174"/>
      <c r="D54" s="174"/>
      <c r="E54" s="174"/>
      <c r="F54" s="174"/>
      <c r="G54" s="174"/>
    </row>
    <row r="55" spans="1:7" s="173" customFormat="1" ht="15">
      <c r="A55" s="172"/>
      <c r="C55" s="174"/>
      <c r="D55" s="174"/>
      <c r="E55" s="174"/>
      <c r="F55" s="174"/>
      <c r="G55" s="174"/>
    </row>
    <row r="56" spans="1:7" s="173" customFormat="1" ht="15">
      <c r="A56" s="172"/>
      <c r="C56" s="174"/>
      <c r="D56" s="174"/>
      <c r="E56" s="174"/>
      <c r="F56" s="174"/>
      <c r="G56" s="174"/>
    </row>
  </sheetData>
  <mergeCells count="3">
    <mergeCell ref="D6:G6"/>
    <mergeCell ref="B6:B7"/>
    <mergeCell ref="C6:C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B18" sqref="B18"/>
    </sheetView>
  </sheetViews>
  <sheetFormatPr defaultColWidth="9.33203125" defaultRowHeight="12.75"/>
  <cols>
    <col min="1" max="1" width="35.83203125" style="186" customWidth="1"/>
    <col min="2" max="2" width="65.16015625" style="186" customWidth="1"/>
    <col min="3" max="3" width="15.83203125" style="186" customWidth="1"/>
    <col min="4" max="16384" width="10.66015625" style="186" customWidth="1"/>
  </cols>
  <sheetData>
    <row r="1" spans="1:3" ht="12.75">
      <c r="A1" s="186" t="s">
        <v>553</v>
      </c>
      <c r="C1" s="187" t="s">
        <v>8</v>
      </c>
    </row>
    <row r="2" ht="31.5" customHeight="1"/>
    <row r="3" spans="1:3" ht="36" customHeight="1">
      <c r="A3" s="695" t="s">
        <v>9</v>
      </c>
      <c r="B3" s="695"/>
      <c r="C3" s="695"/>
    </row>
    <row r="4" spans="1:3" ht="42.75" customHeight="1">
      <c r="A4" s="188"/>
      <c r="B4" s="188"/>
      <c r="C4" s="189"/>
    </row>
    <row r="5" spans="1:3" ht="19.5" customHeight="1" thickBot="1">
      <c r="A5" s="696" t="s">
        <v>10</v>
      </c>
      <c r="B5" s="696"/>
      <c r="C5" s="696"/>
    </row>
    <row r="6" spans="1:3" ht="47.25" customHeight="1" thickBot="1">
      <c r="A6" s="190" t="s">
        <v>557</v>
      </c>
      <c r="B6" s="191" t="s">
        <v>516</v>
      </c>
      <c r="C6" s="190" t="s">
        <v>1458</v>
      </c>
    </row>
    <row r="7" spans="1:3" ht="15.75" customHeight="1">
      <c r="A7" s="189" t="s">
        <v>11</v>
      </c>
      <c r="B7" s="186" t="s">
        <v>12</v>
      </c>
      <c r="C7" s="194">
        <v>121202</v>
      </c>
    </row>
    <row r="8" spans="1:3" ht="15.75" customHeight="1">
      <c r="A8" s="189" t="s">
        <v>13</v>
      </c>
      <c r="B8" s="186" t="s">
        <v>14</v>
      </c>
      <c r="C8" s="194">
        <v>1218</v>
      </c>
    </row>
    <row r="9" spans="1:3" ht="15.75" customHeight="1">
      <c r="A9" s="195" t="s">
        <v>15</v>
      </c>
      <c r="B9" s="196" t="s">
        <v>16</v>
      </c>
      <c r="C9" s="194">
        <v>741</v>
      </c>
    </row>
    <row r="10" spans="1:3" ht="15.75" customHeight="1">
      <c r="A10" s="195" t="s">
        <v>17</v>
      </c>
      <c r="B10" s="197" t="s">
        <v>18</v>
      </c>
      <c r="C10" s="194">
        <v>59037</v>
      </c>
    </row>
    <row r="11" spans="1:3" ht="15.75" customHeight="1">
      <c r="A11" s="195" t="s">
        <v>19</v>
      </c>
      <c r="B11" s="197" t="s">
        <v>20</v>
      </c>
      <c r="C11" s="198">
        <v>6307</v>
      </c>
    </row>
    <row r="12" spans="1:3" ht="15.75" customHeight="1">
      <c r="A12" s="195" t="s">
        <v>21</v>
      </c>
      <c r="B12" s="197" t="s">
        <v>520</v>
      </c>
      <c r="C12" s="194">
        <v>19505</v>
      </c>
    </row>
    <row r="13" spans="1:3" ht="15.75" customHeight="1">
      <c r="A13" s="195" t="s">
        <v>22</v>
      </c>
      <c r="B13" s="197" t="s">
        <v>23</v>
      </c>
      <c r="C13" s="194">
        <v>25762</v>
      </c>
    </row>
    <row r="14" spans="1:3" ht="15.75" customHeight="1">
      <c r="A14" s="195" t="s">
        <v>24</v>
      </c>
      <c r="B14" s="197" t="s">
        <v>25</v>
      </c>
      <c r="C14" s="194">
        <v>21579</v>
      </c>
    </row>
    <row r="15" spans="1:3" ht="15.75" customHeight="1">
      <c r="A15" s="195" t="s">
        <v>26</v>
      </c>
      <c r="B15" s="197" t="s">
        <v>27</v>
      </c>
      <c r="C15" s="194">
        <v>3222</v>
      </c>
    </row>
    <row r="16" spans="1:3" ht="15.75" customHeight="1">
      <c r="A16" s="195" t="s">
        <v>28</v>
      </c>
      <c r="B16" s="197" t="s">
        <v>29</v>
      </c>
      <c r="C16" s="194">
        <v>185</v>
      </c>
    </row>
    <row r="17" spans="1:3" ht="15.75" customHeight="1">
      <c r="A17" s="195" t="s">
        <v>30</v>
      </c>
      <c r="B17" s="197" t="s">
        <v>31</v>
      </c>
      <c r="C17" s="194">
        <v>2878</v>
      </c>
    </row>
    <row r="18" spans="1:3" ht="15.75" customHeight="1" thickBot="1">
      <c r="A18" s="195"/>
      <c r="B18" s="197"/>
      <c r="C18" s="194"/>
    </row>
    <row r="19" spans="1:3" s="200" customFormat="1" ht="18" customHeight="1" thickBot="1">
      <c r="A19" s="694" t="s">
        <v>32</v>
      </c>
      <c r="B19" s="694"/>
      <c r="C19" s="199">
        <f>SUM(C7:C17)</f>
        <v>261636</v>
      </c>
    </row>
    <row r="20" spans="1:3" s="200" customFormat="1" ht="75" customHeight="1">
      <c r="A20" s="201"/>
      <c r="B20" s="201"/>
      <c r="C20" s="202"/>
    </row>
    <row r="21" spans="1:3" ht="19.5" customHeight="1" thickBot="1">
      <c r="A21" s="697" t="s">
        <v>33</v>
      </c>
      <c r="B21" s="698"/>
      <c r="C21" s="699"/>
    </row>
    <row r="22" spans="1:3" ht="48" customHeight="1" thickBot="1">
      <c r="A22" s="190" t="s">
        <v>34</v>
      </c>
      <c r="B22" s="191" t="s">
        <v>516</v>
      </c>
      <c r="C22" s="190" t="s">
        <v>1458</v>
      </c>
    </row>
    <row r="23" spans="1:3" ht="16.5" customHeight="1">
      <c r="A23" s="189" t="s">
        <v>1253</v>
      </c>
      <c r="B23" s="186" t="s">
        <v>35</v>
      </c>
      <c r="C23" s="194">
        <v>13698</v>
      </c>
    </row>
    <row r="24" spans="1:3" ht="16.5" customHeight="1">
      <c r="A24" s="189" t="s">
        <v>1280</v>
      </c>
      <c r="B24" s="197" t="s">
        <v>1279</v>
      </c>
      <c r="C24" s="194">
        <v>4918</v>
      </c>
    </row>
    <row r="25" spans="1:3" ht="16.5" customHeight="1">
      <c r="A25" s="195" t="s">
        <v>622</v>
      </c>
      <c r="B25" s="197" t="s">
        <v>36</v>
      </c>
      <c r="C25" s="194">
        <v>26350</v>
      </c>
    </row>
    <row r="26" spans="1:3" ht="16.5" customHeight="1">
      <c r="A26" s="189" t="s">
        <v>37</v>
      </c>
      <c r="B26" s="197" t="s">
        <v>38</v>
      </c>
      <c r="C26" s="194">
        <v>60</v>
      </c>
    </row>
    <row r="27" spans="1:3" ht="16.5" customHeight="1">
      <c r="A27" s="189" t="s">
        <v>39</v>
      </c>
      <c r="B27" s="197" t="s">
        <v>40</v>
      </c>
      <c r="C27" s="194">
        <v>111227</v>
      </c>
    </row>
    <row r="28" spans="1:3" ht="16.5" customHeight="1">
      <c r="A28" s="189" t="s">
        <v>41</v>
      </c>
      <c r="B28" s="186" t="s">
        <v>1566</v>
      </c>
      <c r="C28" s="194">
        <v>11727</v>
      </c>
    </row>
    <row r="29" spans="1:3" ht="16.5" customHeight="1" thickBot="1">
      <c r="A29" s="189"/>
      <c r="C29" s="194"/>
    </row>
    <row r="30" spans="1:3" s="203" customFormat="1" ht="16.5" thickBot="1">
      <c r="A30" s="694" t="s">
        <v>1567</v>
      </c>
      <c r="B30" s="694"/>
      <c r="C30" s="199">
        <f>SUM(C23:C28)</f>
        <v>167980</v>
      </c>
    </row>
    <row r="31" spans="1:3" s="203" customFormat="1" ht="15.75">
      <c r="A31" s="204"/>
      <c r="B31" s="204"/>
      <c r="C31" s="202"/>
    </row>
    <row r="32" spans="1:3" s="203" customFormat="1" ht="50.25" customHeight="1">
      <c r="A32" s="201"/>
      <c r="B32" s="201"/>
      <c r="C32" s="202"/>
    </row>
    <row r="33" spans="1:3" ht="12.75">
      <c r="A33" s="186" t="s">
        <v>32</v>
      </c>
      <c r="B33" s="189" t="s">
        <v>1568</v>
      </c>
      <c r="C33" s="194"/>
    </row>
    <row r="34" spans="1:2" ht="12.75">
      <c r="A34" s="186" t="s">
        <v>1567</v>
      </c>
      <c r="B34" s="189" t="s">
        <v>1569</v>
      </c>
    </row>
    <row r="35" spans="1:2" ht="12.75">
      <c r="A35" s="205" t="s">
        <v>1570</v>
      </c>
      <c r="B35" s="206" t="s">
        <v>1571</v>
      </c>
    </row>
  </sheetData>
  <mergeCells count="5">
    <mergeCell ref="A30:B30"/>
    <mergeCell ref="A3:C3"/>
    <mergeCell ref="A5:C5"/>
    <mergeCell ref="A21:C21"/>
    <mergeCell ref="A19:B1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Khrista</dc:creator>
  <cp:keywords/>
  <dc:description/>
  <cp:lastModifiedBy>farkaszs</cp:lastModifiedBy>
  <cp:lastPrinted>2006-04-11T10:25:04Z</cp:lastPrinted>
  <dcterms:created xsi:type="dcterms:W3CDTF">2005-06-02T11:08:09Z</dcterms:created>
  <dcterms:modified xsi:type="dcterms:W3CDTF">2006-05-31T06:17:51Z</dcterms:modified>
  <cp:category/>
  <cp:version/>
  <cp:contentType/>
  <cp:contentStatus/>
</cp:coreProperties>
</file>